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alisonandsteve/Dropbox/Docs/HHMC/HHMC Templates/2024 Revised Templates Pack/Trip Leaders Pack/"/>
    </mc:Choice>
  </mc:AlternateContent>
  <xr:revisionPtr revIDLastSave="0" documentId="8_{2159CB06-2D86-634E-B9C1-932EF99C0C6E}" xr6:coauthVersionLast="36" xr6:coauthVersionMax="36" xr10:uidLastSave="{00000000-0000-0000-0000-000000000000}"/>
  <bookViews>
    <workbookView xWindow="22640" yWindow="1440" windowWidth="20360" windowHeight="26100" activeTab="4" xr2:uid="{00000000-000D-0000-FFFF-FFFF00000000}"/>
  </bookViews>
  <sheets>
    <sheet name="Trip Cost Estimatator" sheetId="1" r:id="rId1"/>
    <sheet name="Participants " sheetId="15" r:id="rId2"/>
    <sheet name="Accommodation" sheetId="10" r:id="rId3"/>
    <sheet name="Food" sheetId="4" r:id="rId4"/>
    <sheet name="Travel" sheetId="14" r:id="rId5"/>
    <sheet name="Sundries" sheetId="12" r:id="rId6"/>
    <sheet name="Account Ledger" sheetId="13" r:id="rId7"/>
    <sheet name="Final Accounts" sheetId="7" r:id="rId8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6" i="1" l="1"/>
  <c r="H55" i="1"/>
  <c r="C17" i="10" l="1"/>
  <c r="C22" i="10"/>
  <c r="C12" i="10"/>
  <c r="C19" i="10" s="1"/>
  <c r="B9" i="14" l="1"/>
  <c r="C34" i="14" s="1"/>
  <c r="C13" i="14" l="1"/>
  <c r="C20" i="14"/>
  <c r="C27" i="14"/>
  <c r="C17" i="12" l="1"/>
  <c r="C12" i="12"/>
  <c r="M7" i="15" l="1"/>
  <c r="M8" i="15"/>
  <c r="M9" i="15"/>
  <c r="M10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6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6" i="15"/>
  <c r="K7" i="15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M29" i="15" l="1"/>
  <c r="J25" i="15"/>
  <c r="J21" i="15"/>
  <c r="J17" i="15"/>
  <c r="J13" i="15"/>
  <c r="J9" i="15"/>
  <c r="J22" i="15"/>
  <c r="J24" i="15"/>
  <c r="J8" i="15"/>
  <c r="J28" i="15"/>
  <c r="J20" i="15"/>
  <c r="J16" i="15"/>
  <c r="J12" i="15"/>
  <c r="J10" i="15"/>
  <c r="J26" i="15"/>
  <c r="J18" i="15"/>
  <c r="J14" i="15"/>
  <c r="J15" i="15"/>
  <c r="J27" i="15"/>
  <c r="J19" i="15"/>
  <c r="J11" i="15"/>
  <c r="J23" i="15"/>
  <c r="B51" i="14"/>
  <c r="E48" i="13" l="1"/>
  <c r="E49" i="13" s="1"/>
  <c r="E50" i="13" s="1"/>
  <c r="E51" i="13" s="1"/>
  <c r="E52" i="13" s="1"/>
  <c r="E53" i="13" s="1"/>
  <c r="E54" i="13" s="1"/>
  <c r="E55" i="13" s="1"/>
  <c r="E56" i="13" s="1"/>
  <c r="E57" i="13" s="1"/>
  <c r="E58" i="13" s="1"/>
  <c r="E59" i="13" s="1"/>
  <c r="E60" i="13" s="1"/>
  <c r="E61" i="13" s="1"/>
  <c r="E62" i="13" s="1"/>
  <c r="E63" i="13" s="1"/>
  <c r="E64" i="13" s="1"/>
  <c r="E65" i="13" s="1"/>
  <c r="E66" i="13" s="1"/>
  <c r="E67" i="13" s="1"/>
  <c r="E68" i="13" s="1"/>
  <c r="E69" i="13" s="1"/>
  <c r="E70" i="13" s="1"/>
  <c r="E71" i="13" s="1"/>
  <c r="E72" i="13" s="1"/>
  <c r="E73" i="13" s="1"/>
  <c r="E74" i="13" s="1"/>
  <c r="E75" i="13" s="1"/>
  <c r="E76" i="13" s="1"/>
  <c r="E77" i="13" s="1"/>
  <c r="E78" i="13" s="1"/>
  <c r="E79" i="13" s="1"/>
  <c r="E80" i="13" s="1"/>
  <c r="E81" i="13" s="1"/>
  <c r="E82" i="13" s="1"/>
  <c r="E83" i="13" s="1"/>
  <c r="E9" i="13"/>
  <c r="E10" i="13" s="1"/>
  <c r="E11" i="13" s="1"/>
  <c r="E12" i="13" s="1"/>
  <c r="E13" i="13" s="1"/>
  <c r="E14" i="13" s="1"/>
  <c r="E15" i="13" s="1"/>
  <c r="E16" i="13" s="1"/>
  <c r="E17" i="13" s="1"/>
  <c r="E18" i="13" s="1"/>
  <c r="E19" i="13" s="1"/>
  <c r="E20" i="13" s="1"/>
  <c r="E21" i="13" s="1"/>
  <c r="E22" i="13" s="1"/>
  <c r="E23" i="13" s="1"/>
  <c r="E24" i="13" s="1"/>
  <c r="E25" i="13" s="1"/>
  <c r="E26" i="13" s="1"/>
  <c r="E27" i="13" s="1"/>
  <c r="E28" i="13" s="1"/>
  <c r="E29" i="13" s="1"/>
  <c r="E30" i="13" s="1"/>
  <c r="E31" i="13" s="1"/>
  <c r="E32" i="13" s="1"/>
  <c r="E33" i="13" s="1"/>
  <c r="E34" i="13" s="1"/>
  <c r="E35" i="13" s="1"/>
  <c r="E36" i="13" s="1"/>
  <c r="E37" i="13" s="1"/>
  <c r="E38" i="13" s="1"/>
  <c r="E39" i="13" s="1"/>
  <c r="E40" i="13" s="1"/>
  <c r="E41" i="13" s="1"/>
  <c r="E42" i="13" s="1"/>
  <c r="E43" i="13" s="1"/>
  <c r="E44" i="13" s="1"/>
  <c r="E45" i="13" s="1"/>
  <c r="E46" i="13" s="1"/>
  <c r="E47" i="13" s="1"/>
  <c r="F21" i="1" l="1"/>
  <c r="F23" i="1" s="1"/>
  <c r="C29" i="4" s="1"/>
  <c r="D32" i="1"/>
  <c r="E32" i="1" s="1"/>
  <c r="F32" i="1" s="1"/>
  <c r="C38" i="15"/>
  <c r="B31" i="7" s="1"/>
  <c r="C37" i="15"/>
  <c r="B30" i="7" s="1"/>
  <c r="C36" i="15"/>
  <c r="E9" i="7"/>
  <c r="C14" i="4"/>
  <c r="C26" i="4" s="1"/>
  <c r="C19" i="4"/>
  <c r="C24" i="4"/>
  <c r="F9" i="1"/>
  <c r="R6" i="15"/>
  <c r="R7" i="15"/>
  <c r="R8" i="15"/>
  <c r="S8" i="15" s="1"/>
  <c r="R9" i="15"/>
  <c r="T9" i="15" s="1"/>
  <c r="R10" i="15"/>
  <c r="T10" i="15" s="1"/>
  <c r="R11" i="15"/>
  <c r="T11" i="15" s="1"/>
  <c r="R12" i="15"/>
  <c r="S12" i="15" s="1"/>
  <c r="R13" i="15"/>
  <c r="S13" i="15" s="1"/>
  <c r="R14" i="15"/>
  <c r="T14" i="15" s="1"/>
  <c r="R15" i="15"/>
  <c r="T15" i="15" s="1"/>
  <c r="R16" i="15"/>
  <c r="S16" i="15" s="1"/>
  <c r="R17" i="15"/>
  <c r="S17" i="15" s="1"/>
  <c r="R18" i="15"/>
  <c r="T18" i="15" s="1"/>
  <c r="R19" i="15"/>
  <c r="T19" i="15" s="1"/>
  <c r="R20" i="15"/>
  <c r="T20" i="15" s="1"/>
  <c r="R21" i="15"/>
  <c r="S21" i="15" s="1"/>
  <c r="T21" i="15"/>
  <c r="R22" i="15"/>
  <c r="S22" i="15" s="1"/>
  <c r="R23" i="15"/>
  <c r="T23" i="15" s="1"/>
  <c r="R24" i="15"/>
  <c r="S24" i="15" s="1"/>
  <c r="R25" i="15"/>
  <c r="S25" i="15" s="1"/>
  <c r="R26" i="15"/>
  <c r="S26" i="15" s="1"/>
  <c r="R27" i="15"/>
  <c r="T27" i="15" s="1"/>
  <c r="R28" i="15"/>
  <c r="S28" i="15" s="1"/>
  <c r="C34" i="15"/>
  <c r="B27" i="7" s="1"/>
  <c r="C29" i="15"/>
  <c r="J31" i="15" s="1"/>
  <c r="D13" i="1"/>
  <c r="F13" i="1" s="1"/>
  <c r="F46" i="1"/>
  <c r="F48" i="1" s="1"/>
  <c r="C22" i="12" l="1"/>
  <c r="F52" i="1"/>
  <c r="F55" i="1" s="1"/>
  <c r="B4" i="14"/>
  <c r="C4" i="12"/>
  <c r="C18" i="12" s="1"/>
  <c r="E15" i="7" s="1"/>
  <c r="D23" i="14"/>
  <c r="D37" i="14"/>
  <c r="D16" i="14"/>
  <c r="D30" i="14"/>
  <c r="B52" i="14"/>
  <c r="S20" i="15"/>
  <c r="T13" i="15"/>
  <c r="T25" i="15"/>
  <c r="S10" i="15"/>
  <c r="T22" i="15"/>
  <c r="S23" i="15"/>
  <c r="S15" i="15"/>
  <c r="T28" i="15"/>
  <c r="T17" i="15"/>
  <c r="T12" i="15"/>
  <c r="T16" i="15"/>
  <c r="T26" i="15"/>
  <c r="S14" i="15"/>
  <c r="T8" i="15"/>
  <c r="C4" i="4"/>
  <c r="C30" i="4" s="1"/>
  <c r="S18" i="15"/>
  <c r="T24" i="15"/>
  <c r="S9" i="15"/>
  <c r="F34" i="1"/>
  <c r="F36" i="1" s="1"/>
  <c r="F38" i="1" s="1"/>
  <c r="F15" i="1"/>
  <c r="F53" i="1" s="1"/>
  <c r="F56" i="1" s="1"/>
  <c r="E11" i="7"/>
  <c r="C39" i="15"/>
  <c r="S27" i="15"/>
  <c r="S19" i="15"/>
  <c r="S11" i="15"/>
  <c r="B29" i="7"/>
  <c r="C4" i="10"/>
  <c r="C23" i="10" s="1"/>
  <c r="C23" i="12" l="1"/>
  <c r="C25" i="12" s="1"/>
  <c r="D39" i="14"/>
  <c r="D45" i="14" s="1"/>
  <c r="D44" i="14"/>
  <c r="F60" i="1"/>
  <c r="C5" i="15" s="1"/>
  <c r="C25" i="10"/>
  <c r="H15" i="1"/>
  <c r="H23" i="1"/>
  <c r="C32" i="4"/>
  <c r="B50" i="14" l="1"/>
  <c r="B54" i="14" s="1"/>
  <c r="E13" i="7"/>
  <c r="F17" i="7" s="1"/>
  <c r="H48" i="1"/>
  <c r="H38" i="1"/>
  <c r="H52" i="1" s="1"/>
  <c r="D47" i="14"/>
  <c r="H53" i="1" l="1"/>
  <c r="L7" i="15" l="1"/>
  <c r="K6" i="15"/>
  <c r="H63" i="1"/>
  <c r="H64" i="1" l="1"/>
  <c r="J7" i="15"/>
  <c r="S7" i="15" s="1"/>
  <c r="L29" i="15"/>
  <c r="J6" i="15"/>
  <c r="K29" i="15"/>
  <c r="T7" i="15" l="1"/>
  <c r="J29" i="15"/>
  <c r="J32" i="15" s="1"/>
  <c r="F5" i="7" s="1"/>
  <c r="F23" i="7" s="1"/>
  <c r="T6" i="15"/>
  <c r="S6" i="15"/>
</calcChain>
</file>

<file path=xl/sharedStrings.xml><?xml version="1.0" encoding="utf-8"?>
<sst xmlns="http://schemas.openxmlformats.org/spreadsheetml/2006/main" count="246" uniqueCount="184">
  <si>
    <t>Total</t>
  </si>
  <si>
    <t xml:space="preserve"> </t>
  </si>
  <si>
    <t>Sundries</t>
  </si>
  <si>
    <t>Fuel</t>
  </si>
  <si>
    <t>Food</t>
  </si>
  <si>
    <t>Travel:</t>
  </si>
  <si>
    <t>Group Travel : cost per person</t>
  </si>
  <si>
    <t>Date paid</t>
  </si>
  <si>
    <t xml:space="preserve">Food costs </t>
  </si>
  <si>
    <t>No of nights</t>
  </si>
  <si>
    <t>Cost per night</t>
  </si>
  <si>
    <t>If per person per night:</t>
  </si>
  <si>
    <t>Sundries: cost per person</t>
  </si>
  <si>
    <t>Miles one way</t>
  </si>
  <si>
    <t>Miles Return Trip</t>
  </si>
  <si>
    <t xml:space="preserve">Based on each car taking: </t>
  </si>
  <si>
    <t xml:space="preserve">Estimated Fuel price per litre </t>
  </si>
  <si>
    <t>Estminated miles per gal</t>
  </si>
  <si>
    <t>Gallons used</t>
  </si>
  <si>
    <t>Date</t>
  </si>
  <si>
    <t>Balance</t>
  </si>
  <si>
    <t>Total of all receipts</t>
  </si>
  <si>
    <t xml:space="preserve">Details </t>
  </si>
  <si>
    <t>Out</t>
  </si>
  <si>
    <t>In</t>
  </si>
  <si>
    <t>Number of particpants :</t>
  </si>
  <si>
    <t>PARTICIPANTS</t>
  </si>
  <si>
    <t>Total cost per person</t>
  </si>
  <si>
    <t>Food : cost per person</t>
  </si>
  <si>
    <t>Per Litre</t>
  </si>
  <si>
    <t>1) Fill details into all boxes highlighted in 'Blue'</t>
  </si>
  <si>
    <t>2) For Accomodation Costs, use only one of the options</t>
  </si>
  <si>
    <t>OR</t>
  </si>
  <si>
    <t>If fixed cost per night regardles of number:</t>
  </si>
  <si>
    <t>INSTRUCTIONS:</t>
  </si>
  <si>
    <t>MPG</t>
  </si>
  <si>
    <t>Total Cost per car:</t>
  </si>
  <si>
    <t>Group Travel Costs</t>
  </si>
  <si>
    <t>Description</t>
  </si>
  <si>
    <t>Standard Allowance Per Person for Unforeseen Expenses</t>
  </si>
  <si>
    <t>Other Sundry 1</t>
  </si>
  <si>
    <t>Other Sundry 2</t>
  </si>
  <si>
    <t>FINAL TRIP COST ESTIMATES</t>
  </si>
  <si>
    <t>ACTUAL - Per Person (Group Travel)</t>
  </si>
  <si>
    <t>ACTUAL - Per Person (Independent Travel)</t>
  </si>
  <si>
    <t>ROUNDED - Per Person (Group Travel)</t>
  </si>
  <si>
    <t>ROUNDED - Per Person (Independent Travel)</t>
  </si>
  <si>
    <t>HHMC: TRIP COST ESTIMATOR</t>
  </si>
  <si>
    <t>Estimated Food Cost Per Person</t>
  </si>
  <si>
    <t>Actual Food Cost Per Person</t>
  </si>
  <si>
    <t>ESTIMATED COST VS ACTUAL COST</t>
  </si>
  <si>
    <t>HHMC: FOOD EXPENDITURE</t>
  </si>
  <si>
    <t>SHOPPING RECIEPTS FOR FOOD / HOUSEHOLD STUFF</t>
  </si>
  <si>
    <t>Estimated Vs Actual</t>
  </si>
  <si>
    <t>Monies received from Trip Participants</t>
  </si>
  <si>
    <t>INCOME</t>
  </si>
  <si>
    <t>EXPENDITURE</t>
  </si>
  <si>
    <t>OTHER INFORMATION</t>
  </si>
  <si>
    <t>FINAL TRIP BALANCE</t>
  </si>
  <si>
    <t>Surplus / Deficit</t>
  </si>
  <si>
    <t>HHMC: ACCOMMODATION</t>
  </si>
  <si>
    <t>HHMC: TRAVEL EXPENDITURE</t>
  </si>
  <si>
    <t>Estimated Travel Cost Per Person</t>
  </si>
  <si>
    <t>Final mileage:</t>
  </si>
  <si>
    <t>Cost of actual fuel used</t>
  </si>
  <si>
    <t>per 100 miles or part thereof ("Allowance")</t>
  </si>
  <si>
    <t>people</t>
  </si>
  <si>
    <t>Total Car 3 cost</t>
  </si>
  <si>
    <t>Total Car 2 cost</t>
  </si>
  <si>
    <t>Total Car 1 cost</t>
  </si>
  <si>
    <t>Actual Group Travel Cost Per Person</t>
  </si>
  <si>
    <t>FUEL AND DRIVER ALLOWANCE EXPENSES</t>
  </si>
  <si>
    <t>HHMC: SUNDRIES EXPENDITURE</t>
  </si>
  <si>
    <t>SUNDRIES EXPENSES</t>
  </si>
  <si>
    <t>Total cost</t>
  </si>
  <si>
    <t>ACCOMMODATION COST</t>
  </si>
  <si>
    <t>Actual Sundres Cost Per Person</t>
  </si>
  <si>
    <t>Estimated Sundries Cost Per Person</t>
  </si>
  <si>
    <t>HHMC: ACCOUNT LEDGER</t>
  </si>
  <si>
    <t>Group Cost (per night)</t>
  </si>
  <si>
    <t>Total Group Cost</t>
  </si>
  <si>
    <t xml:space="preserve">Being: </t>
  </si>
  <si>
    <t>Add Driver Allowance:</t>
  </si>
  <si>
    <t xml:space="preserve"> ACTUAL COST </t>
  </si>
  <si>
    <t>Actual cost per person</t>
  </si>
  <si>
    <t>Allowance</t>
  </si>
  <si>
    <t>I</t>
  </si>
  <si>
    <t>G</t>
  </si>
  <si>
    <t>name</t>
  </si>
  <si>
    <t>Sundries to repay</t>
  </si>
  <si>
    <t>Travel to repay</t>
  </si>
  <si>
    <t>Food to repay</t>
  </si>
  <si>
    <t>Information for Final Accounts</t>
  </si>
  <si>
    <t>Pre - Departure Information</t>
  </si>
  <si>
    <t>Number of GROUP</t>
  </si>
  <si>
    <t>Number of INDEPENDENTS</t>
  </si>
  <si>
    <t>Number WITHDRAWN</t>
  </si>
  <si>
    <t>total</t>
  </si>
  <si>
    <t>Number of Participants</t>
  </si>
  <si>
    <t>Equals number of GROUP plus INDEPENDENT participants</t>
  </si>
  <si>
    <t>Number of Participants (override)</t>
  </si>
  <si>
    <t>Input a number if you need to override the calculation</t>
  </si>
  <si>
    <t>NUMBER OF PARITICPANTS SHARING THE EXPENSE (will auto populate)</t>
  </si>
  <si>
    <t>Equals number of GROUP only participants</t>
  </si>
  <si>
    <t>Driver Allowance:</t>
  </si>
  <si>
    <t>Input a number if you need to override the calculation*</t>
  </si>
  <si>
    <t>*Eg. Add in the number of those WITHDRAWN where the accommodation cost is non refundable in the case of somebody's cancellation.</t>
  </si>
  <si>
    <t>Notes:</t>
  </si>
  <si>
    <t>Number of GROUP travellers</t>
  </si>
  <si>
    <t>Number of INDEPENDENT travellers</t>
  </si>
  <si>
    <t>Number of participants:</t>
  </si>
  <si>
    <r>
      <t xml:space="preserve">Shopper 1 - Trip Leader </t>
    </r>
    <r>
      <rPr>
        <i/>
        <sz val="10"/>
        <rFont val="Arial"/>
        <family val="2"/>
      </rPr>
      <t>(name)</t>
    </r>
  </si>
  <si>
    <t>Total  cost</t>
  </si>
  <si>
    <r>
      <t xml:space="preserve">Shopper 2 - </t>
    </r>
    <r>
      <rPr>
        <i/>
        <sz val="10"/>
        <rFont val="Arial"/>
        <family val="2"/>
      </rPr>
      <t>(name)</t>
    </r>
  </si>
  <si>
    <r>
      <t xml:space="preserve">Shopper 3 - </t>
    </r>
    <r>
      <rPr>
        <i/>
        <sz val="10"/>
        <rFont val="Arial"/>
        <family val="2"/>
      </rPr>
      <t>(name)</t>
    </r>
  </si>
  <si>
    <t>Amount to collect at end of trip</t>
  </si>
  <si>
    <t>Amount to repay at end of trip</t>
  </si>
  <si>
    <t>Information to request Final Payments / Repayments</t>
  </si>
  <si>
    <t>Total to repay</t>
  </si>
  <si>
    <t>Accomm-odation to repay</t>
  </si>
  <si>
    <t>Group ("G") Independent ("I") or Withdraw ("W")</t>
  </si>
  <si>
    <t xml:space="preserve"> Trip Deposit</t>
  </si>
  <si>
    <t xml:space="preserve">DEPOSIT - Per Person </t>
  </si>
  <si>
    <t>BALANCE TO PAY (GROUP)</t>
  </si>
  <si>
    <t>BALANCE TO PAY (INDEPENDENT)</t>
  </si>
  <si>
    <t>W</t>
  </si>
  <si>
    <t>Store name</t>
  </si>
  <si>
    <t>Car 1 Driver name</t>
  </si>
  <si>
    <r>
      <t xml:space="preserve">Car 2 </t>
    </r>
    <r>
      <rPr>
        <i/>
        <sz val="10"/>
        <rFont val="Arial"/>
        <family val="2"/>
      </rPr>
      <t>Driver name</t>
    </r>
  </si>
  <si>
    <r>
      <t xml:space="preserve">Car 3 </t>
    </r>
    <r>
      <rPr>
        <i/>
        <sz val="10"/>
        <rFont val="Arial"/>
        <family val="2"/>
      </rPr>
      <t>Driver name</t>
    </r>
  </si>
  <si>
    <r>
      <t xml:space="preserve">Car 4 </t>
    </r>
    <r>
      <rPr>
        <i/>
        <sz val="10"/>
        <rFont val="Arial"/>
        <family val="2"/>
      </rPr>
      <t>Driver name</t>
    </r>
  </si>
  <si>
    <t>HHMC *Place* : *Date* Final Costs</t>
  </si>
  <si>
    <t>Worthing to * plus local mileage</t>
  </si>
  <si>
    <t>HHMC Stats</t>
  </si>
  <si>
    <t>Best guess for number of participants*</t>
  </si>
  <si>
    <t xml:space="preserve">*be conservative - suggest 7 or 8 </t>
  </si>
  <si>
    <t>Actual Accommodation Cost Per Person</t>
  </si>
  <si>
    <t>Estimated Accommodation Cost Per Person</t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</si>
  <si>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Fill in all the worksheets with the actual cost of accommodation, food, travel and sundries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</si>
  <si>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I copy and paste these values across to Account Ledger, to ensure that I get a zero balance at the end; see Trip Leaders Guidance for more on this.</t>
    </r>
  </si>
  <si>
    <t>Balance to Pay</t>
  </si>
  <si>
    <t>1) The Balance will automatically calculate (let the computer do the work)</t>
  </si>
  <si>
    <t>2) If inserting extra lines, your will need to copy the formula down</t>
  </si>
  <si>
    <t>3) You're aiming for an end balance of ZERO, so the last entry should be to return the Trip Surplus to the club. This figure should be the Trip Suprlus/ Deficit shown on the Final Accounts sheet.</t>
  </si>
  <si>
    <t>Total Cost</t>
  </si>
  <si>
    <t>Total Miles</t>
  </si>
  <si>
    <t>Total People</t>
  </si>
  <si>
    <t>Cost of Transport Per Group Traveller per mile</t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</si>
  <si>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Fill in remaining figures on this page to show amounts to repay individuals for food, fuel etc. This will calculate how much to collect from individuals or to repay.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</si>
  <si>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"/>
        <family val="2"/>
      </rPr>
      <t>The Trip Cost Estimator worksheet will automatically calculate the Actual Trip costs per person</t>
    </r>
  </si>
  <si>
    <r>
      <t>§</t>
    </r>
    <r>
      <rPr>
        <sz val="7"/>
        <rFont val="Times New Roman"/>
        <family val="1"/>
      </rPr>
      <t xml:space="preserve">  </t>
    </r>
    <r>
      <rPr>
        <sz val="11"/>
        <rFont val="Calibri (Body)"/>
      </rPr>
      <t>The Actual Trip Cost figures (Total Trip cost) will carry across to Participants page (columns J &amp; K)</t>
    </r>
  </si>
  <si>
    <t>Cost per day</t>
  </si>
  <si>
    <t>Total of all sundries</t>
  </si>
  <si>
    <t>Additional Drivers Insurance</t>
  </si>
  <si>
    <t>Total Trip Cost (Per Participant)</t>
  </si>
  <si>
    <t>Group</t>
  </si>
  <si>
    <t>Independent</t>
  </si>
  <si>
    <t>Withdrawn</t>
  </si>
  <si>
    <t xml:space="preserve"> (Can / Can not book more)</t>
  </si>
  <si>
    <r>
      <rPr>
        <i/>
        <sz val="10"/>
        <color rgb="FF00B050"/>
        <rFont val="Arial"/>
        <family val="2"/>
      </rPr>
      <t xml:space="preserve">*12* </t>
    </r>
    <r>
      <rPr>
        <sz val="10"/>
        <color rgb="FF00B050"/>
        <rFont val="Arial"/>
        <family val="2"/>
      </rPr>
      <t>spaces booked</t>
    </r>
  </si>
  <si>
    <t>Accommodation</t>
  </si>
  <si>
    <t>eg car parking / admin / electricity meter</t>
  </si>
  <si>
    <t>Total Car 4 cost</t>
  </si>
  <si>
    <t>Suggest £7 per day (or more if want to be extravagent)</t>
  </si>
  <si>
    <t xml:space="preserve">Further details form </t>
  </si>
  <si>
    <t>sent</t>
  </si>
  <si>
    <t>rec'd</t>
  </si>
  <si>
    <t>Notes from Further details form re Diet, Drivers, Insurance etc</t>
  </si>
  <si>
    <t>Paid membership?</t>
  </si>
  <si>
    <r>
      <t xml:space="preserve">Other sundries purchaser </t>
    </r>
    <r>
      <rPr>
        <i/>
        <sz val="10"/>
        <rFont val="Arial"/>
        <family val="2"/>
      </rPr>
      <t>(name)</t>
    </r>
  </si>
  <si>
    <r>
      <t>Trip organiser - (</t>
    </r>
    <r>
      <rPr>
        <i/>
        <sz val="10"/>
        <rFont val="Arial"/>
        <family val="2"/>
      </rPr>
      <t>name)</t>
    </r>
  </si>
  <si>
    <t>Item</t>
  </si>
  <si>
    <r>
      <t xml:space="preserve">"What do I do after the trip?": </t>
    </r>
    <r>
      <rPr>
        <b/>
        <sz val="10"/>
        <rFont val="Arial"/>
        <family val="2"/>
      </rPr>
      <t>ASK ALISON OR MICHAEL TO HELP YOU!</t>
    </r>
  </si>
  <si>
    <t>Make sure you include within the ledger Oayment to HHMC of the Surplus (as shown on Final Accounts page) OR collection from HHMC of any deficit</t>
  </si>
  <si>
    <r>
      <t xml:space="preserve">Payee 1- </t>
    </r>
    <r>
      <rPr>
        <i/>
        <sz val="10"/>
        <rFont val="Arial"/>
        <family val="2"/>
      </rPr>
      <t>(name)</t>
    </r>
  </si>
  <si>
    <r>
      <t xml:space="preserve">Payee 2 - </t>
    </r>
    <r>
      <rPr>
        <i/>
        <sz val="10"/>
        <rFont val="Arial"/>
        <family val="2"/>
      </rPr>
      <t>(name)</t>
    </r>
  </si>
  <si>
    <t xml:space="preserve">Deposit </t>
  </si>
  <si>
    <t xml:space="preserve">Balance </t>
  </si>
  <si>
    <t>NOTE: Rounded-up to nearest £1</t>
  </si>
  <si>
    <t>NOTE: Rounded-up to nearest £5 to give you a buffer</t>
  </si>
  <si>
    <t>Driver Allowance for 2025</t>
  </si>
  <si>
    <t>Accommodation : cost per person</t>
  </si>
  <si>
    <t xml:space="preserve">Accommodation costs </t>
  </si>
  <si>
    <t>per 100 miles pro-rata (9p/mile)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</si>
</sst>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£&quot;* #,##0.00_);_(&quot;£&quot;* \(#,##0.00\);_(&quot;£&quot;* &quot;-&quot;??_);_(@_)"/>
    <numFmt numFmtId="164" formatCode="_-* #,##0_-;\-* #,##0_-;_-* &quot;-&quot;_-;_-@_-"/>
    <numFmt numFmtId="165" formatCode="_-&quot;£&quot;* #,##0.00_-;\-&quot;£&quot;* #,##0.00_-;_-&quot;£&quot;* &quot;-&quot;??_-;_-@_-"/>
    <numFmt numFmtId="166" formatCode="_-* #,##0.00_-;\-* #,##0.00_-;_-* &quot;-&quot;??_-;_-@_-"/>
    <numFmt numFmtId="167" formatCode="_-* #,##0.00_-;\-* #,##0.00_-;_-* &quot;-&quot;_-;_-@_-"/>
    <numFmt numFmtId="168" formatCode="&quot;£ &quot;#,##0.00"/>
    <numFmt numFmtId="169" formatCode="&quot;£ &quot;#,##0"/>
  </numFmts>
  <fonts count="41"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11"/>
      <name val="Verdana"/>
      <family val="2"/>
    </font>
    <font>
      <sz val="10"/>
      <color indexed="10"/>
      <name val="Verdana"/>
      <family val="2"/>
    </font>
    <font>
      <b/>
      <u/>
      <sz val="10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1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i/>
      <sz val="10"/>
      <color theme="1"/>
      <name val="Arial"/>
      <family val="2"/>
    </font>
    <font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i/>
      <sz val="10"/>
      <color rgb="FF00B050"/>
      <name val="Arial"/>
      <family val="2"/>
    </font>
    <font>
      <sz val="11"/>
      <name val="Calibri"/>
      <family val="2"/>
    </font>
    <font>
      <sz val="11"/>
      <name val="Wingdings"/>
      <charset val="2"/>
    </font>
    <font>
      <sz val="7"/>
      <name val="Times New Roman"/>
      <family val="1"/>
    </font>
    <font>
      <sz val="11"/>
      <name val="Calibri (Body)"/>
    </font>
    <font>
      <b/>
      <sz val="10"/>
      <color theme="0"/>
      <name val="Arial"/>
      <family val="2"/>
    </font>
    <font>
      <i/>
      <sz val="10"/>
      <color theme="0" tint="-0.499984740745262"/>
      <name val="Arial"/>
      <family val="2"/>
    </font>
    <font>
      <sz val="12"/>
      <name val="Calibri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ABF8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7" fillId="0" borderId="0"/>
    <xf numFmtId="0" fontId="10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2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343">
    <xf numFmtId="0" fontId="0" fillId="0" borderId="0" xfId="0"/>
    <xf numFmtId="164" fontId="0" fillId="0" borderId="0" xfId="0" applyNumberFormat="1"/>
    <xf numFmtId="0" fontId="4" fillId="0" borderId="0" xfId="0" applyFont="1"/>
    <xf numFmtId="166" fontId="0" fillId="0" borderId="0" xfId="0" applyNumberFormat="1"/>
    <xf numFmtId="166" fontId="6" fillId="0" borderId="0" xfId="0" applyNumberFormat="1" applyFont="1" applyAlignment="1">
      <alignment horizontal="center"/>
    </xf>
    <xf numFmtId="167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2" applyFont="1"/>
    <xf numFmtId="0" fontId="10" fillId="0" borderId="0" xfId="6"/>
    <xf numFmtId="0" fontId="11" fillId="0" borderId="0" xfId="6" applyFont="1"/>
    <xf numFmtId="0" fontId="12" fillId="0" borderId="0" xfId="6" applyFont="1"/>
    <xf numFmtId="165" fontId="9" fillId="0" borderId="0" xfId="2" applyFont="1" applyFill="1"/>
    <xf numFmtId="165" fontId="0" fillId="0" borderId="0" xfId="2" applyFont="1" applyFill="1"/>
    <xf numFmtId="166" fontId="0" fillId="0" borderId="0" xfId="0" applyNumberFormat="1" applyFont="1"/>
    <xf numFmtId="166" fontId="13" fillId="0" borderId="0" xfId="0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165" fontId="0" fillId="0" borderId="0" xfId="0" applyNumberFormat="1" applyFont="1" applyFill="1"/>
    <xf numFmtId="165" fontId="0" fillId="0" borderId="0" xfId="4" applyFont="1"/>
    <xf numFmtId="165" fontId="0" fillId="0" borderId="0" xfId="4" applyNumberFormat="1" applyFont="1"/>
    <xf numFmtId="165" fontId="0" fillId="0" borderId="0" xfId="0" applyNumberFormat="1" applyFont="1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5" fontId="10" fillId="0" borderId="0" xfId="4" applyFont="1"/>
    <xf numFmtId="165" fontId="10" fillId="0" borderId="0" xfId="4" applyFont="1" applyAlignment="1">
      <alignment horizontal="right"/>
    </xf>
    <xf numFmtId="0" fontId="0" fillId="0" borderId="0" xfId="0" applyAlignment="1">
      <alignment wrapText="1"/>
    </xf>
    <xf numFmtId="165" fontId="0" fillId="0" borderId="0" xfId="2" applyFont="1" applyFill="1" applyAlignment="1">
      <alignment wrapText="1"/>
    </xf>
    <xf numFmtId="0" fontId="0" fillId="0" borderId="0" xfId="0" applyFont="1" applyAlignment="1">
      <alignment horizontal="center" vertical="center"/>
    </xf>
    <xf numFmtId="165" fontId="0" fillId="0" borderId="0" xfId="2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165" fontId="4" fillId="0" borderId="0" xfId="0" applyNumberFormat="1" applyFont="1"/>
    <xf numFmtId="165" fontId="3" fillId="0" borderId="0" xfId="0" applyNumberFormat="1" applyFont="1" applyAlignment="1">
      <alignment horizontal="center"/>
    </xf>
    <xf numFmtId="165" fontId="4" fillId="0" borderId="0" xfId="2" applyNumberFormat="1" applyFont="1" applyBorder="1"/>
    <xf numFmtId="165" fontId="4" fillId="0" borderId="0" xfId="2" applyFont="1" applyAlignment="1">
      <alignment horizontal="center" vertical="center"/>
    </xf>
    <xf numFmtId="165" fontId="9" fillId="0" borderId="0" xfId="3" applyFont="1"/>
    <xf numFmtId="0" fontId="19" fillId="0" borderId="0" xfId="5" applyFont="1"/>
    <xf numFmtId="165" fontId="9" fillId="0" borderId="1" xfId="3" applyFont="1" applyBorder="1"/>
    <xf numFmtId="14" fontId="0" fillId="0" borderId="0" xfId="0" applyNumberFormat="1" applyFont="1"/>
    <xf numFmtId="0" fontId="9" fillId="0" borderId="0" xfId="6" applyFont="1"/>
    <xf numFmtId="165" fontId="9" fillId="0" borderId="0" xfId="4" applyFont="1"/>
    <xf numFmtId="165" fontId="9" fillId="0" borderId="0" xfId="4" applyFont="1" applyFill="1"/>
    <xf numFmtId="165" fontId="5" fillId="0" borderId="0" xfId="4" applyFont="1"/>
    <xf numFmtId="0" fontId="14" fillId="0" borderId="0" xfId="6" applyFont="1"/>
    <xf numFmtId="0" fontId="14" fillId="0" borderId="0" xfId="6" applyFont="1" applyAlignment="1">
      <alignment horizontal="right"/>
    </xf>
    <xf numFmtId="3" fontId="14" fillId="0" borderId="0" xfId="6" applyNumberFormat="1" applyFont="1" applyAlignment="1">
      <alignment horizontal="center"/>
    </xf>
    <xf numFmtId="165" fontId="14" fillId="0" borderId="0" xfId="4" applyFont="1" applyAlignment="1">
      <alignment horizontal="center"/>
    </xf>
    <xf numFmtId="0" fontId="4" fillId="0" borderId="0" xfId="6" applyFont="1"/>
    <xf numFmtId="165" fontId="4" fillId="0" borderId="0" xfId="4" applyFont="1"/>
    <xf numFmtId="0" fontId="4" fillId="4" borderId="2" xfId="0" applyFont="1" applyFill="1" applyBorder="1"/>
    <xf numFmtId="0" fontId="0" fillId="4" borderId="3" xfId="0" applyFill="1" applyBorder="1"/>
    <xf numFmtId="165" fontId="4" fillId="4" borderId="4" xfId="0" applyNumberFormat="1" applyFont="1" applyFill="1" applyBorder="1"/>
    <xf numFmtId="167" fontId="4" fillId="0" borderId="0" xfId="0" applyNumberFormat="1" applyFont="1" applyAlignment="1">
      <alignment horizontal="center" vertical="center" wrapText="1"/>
    </xf>
    <xf numFmtId="0" fontId="0" fillId="5" borderId="0" xfId="0" applyNumberFormat="1" applyFill="1" applyAlignment="1">
      <alignment horizontal="center" vertical="center"/>
    </xf>
    <xf numFmtId="165" fontId="9" fillId="5" borderId="0" xfId="2" applyFont="1" applyFill="1"/>
    <xf numFmtId="0" fontId="0" fillId="5" borderId="0" xfId="0" applyFont="1" applyFill="1" applyAlignment="1">
      <alignment horizontal="center" vertical="center"/>
    </xf>
    <xf numFmtId="165" fontId="9" fillId="5" borderId="0" xfId="2" applyFont="1" applyFill="1" applyAlignment="1">
      <alignment horizontal="center" vertical="center"/>
    </xf>
    <xf numFmtId="166" fontId="0" fillId="5" borderId="0" xfId="0" applyNumberFormat="1" applyFont="1" applyFill="1"/>
    <xf numFmtId="0" fontId="16" fillId="0" borderId="0" xfId="0" applyFont="1" applyAlignment="1">
      <alignment horizontal="left" vertical="center"/>
    </xf>
    <xf numFmtId="0" fontId="4" fillId="6" borderId="0" xfId="0" applyFont="1" applyFill="1"/>
    <xf numFmtId="0" fontId="0" fillId="6" borderId="0" xfId="0" applyFill="1"/>
    <xf numFmtId="165" fontId="4" fillId="4" borderId="5" xfId="2" applyNumberFormat="1" applyFont="1" applyFill="1" applyBorder="1"/>
    <xf numFmtId="0" fontId="4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166" fontId="4" fillId="0" borderId="0" xfId="0" applyNumberFormat="1" applyFont="1" applyAlignment="1">
      <alignment horizontal="center" vertical="center" wrapText="1"/>
    </xf>
    <xf numFmtId="0" fontId="0" fillId="0" borderId="0" xfId="1" applyNumberFormat="1" applyFont="1" applyFill="1" applyAlignment="1">
      <alignment horizontal="center"/>
    </xf>
    <xf numFmtId="165" fontId="0" fillId="0" borderId="6" xfId="0" applyNumberFormat="1" applyBorder="1"/>
    <xf numFmtId="165" fontId="0" fillId="5" borderId="0" xfId="0" applyNumberFormat="1" applyFill="1"/>
    <xf numFmtId="0" fontId="0" fillId="5" borderId="0" xfId="0" applyFill="1"/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/>
    <xf numFmtId="166" fontId="4" fillId="3" borderId="8" xfId="0" applyNumberFormat="1" applyFont="1" applyFill="1" applyBorder="1"/>
    <xf numFmtId="165" fontId="4" fillId="3" borderId="9" xfId="2" applyFont="1" applyFill="1" applyBorder="1"/>
    <xf numFmtId="0" fontId="4" fillId="3" borderId="10" xfId="0" applyFont="1" applyFill="1" applyBorder="1"/>
    <xf numFmtId="0" fontId="4" fillId="3" borderId="11" xfId="0" applyFont="1" applyFill="1" applyBorder="1"/>
    <xf numFmtId="166" fontId="4" fillId="3" borderId="11" xfId="0" applyNumberFormat="1" applyFont="1" applyFill="1" applyBorder="1"/>
    <xf numFmtId="165" fontId="4" fillId="3" borderId="12" xfId="2" applyFont="1" applyFill="1" applyBorder="1"/>
    <xf numFmtId="0" fontId="7" fillId="0" borderId="0" xfId="0" applyFont="1" applyFill="1" applyBorder="1" applyAlignment="1">
      <alignment horizontal="center"/>
    </xf>
    <xf numFmtId="0" fontId="0" fillId="0" borderId="0" xfId="0" applyFill="1"/>
    <xf numFmtId="165" fontId="9" fillId="0" borderId="13" xfId="3" applyFont="1" applyBorder="1"/>
    <xf numFmtId="0" fontId="0" fillId="0" borderId="0" xfId="6" applyFont="1"/>
    <xf numFmtId="165" fontId="9" fillId="0" borderId="0" xfId="4" applyFont="1" applyFill="1" applyBorder="1" applyAlignment="1">
      <alignment horizontal="center"/>
    </xf>
    <xf numFmtId="0" fontId="21" fillId="0" borderId="0" xfId="5" applyFont="1"/>
    <xf numFmtId="165" fontId="0" fillId="6" borderId="0" xfId="0" applyNumberFormat="1" applyFill="1"/>
    <xf numFmtId="165" fontId="3" fillId="0" borderId="0" xfId="6" applyNumberFormat="1" applyFont="1" applyAlignment="1">
      <alignment horizontal="right"/>
    </xf>
    <xf numFmtId="165" fontId="9" fillId="0" borderId="0" xfId="6" applyNumberFormat="1" applyFont="1"/>
    <xf numFmtId="165" fontId="9" fillId="0" borderId="0" xfId="3" applyNumberFormat="1" applyFont="1"/>
    <xf numFmtId="165" fontId="9" fillId="0" borderId="0" xfId="6" applyNumberFormat="1" applyFont="1" applyBorder="1"/>
    <xf numFmtId="165" fontId="5" fillId="0" borderId="0" xfId="6" applyNumberFormat="1" applyFont="1"/>
    <xf numFmtId="165" fontId="10" fillId="0" borderId="0" xfId="6" applyNumberFormat="1"/>
    <xf numFmtId="165" fontId="8" fillId="0" borderId="6" xfId="6" applyNumberFormat="1" applyFont="1" applyBorder="1"/>
    <xf numFmtId="165" fontId="8" fillId="0" borderId="0" xfId="6" applyNumberFormat="1" applyFont="1"/>
    <xf numFmtId="165" fontId="9" fillId="0" borderId="0" xfId="6" applyNumberFormat="1" applyFont="1" applyAlignment="1">
      <alignment horizontal="center"/>
    </xf>
    <xf numFmtId="165" fontId="8" fillId="0" borderId="15" xfId="6" applyNumberFormat="1" applyFont="1" applyBorder="1"/>
    <xf numFmtId="165" fontId="8" fillId="0" borderId="0" xfId="6" applyNumberFormat="1" applyFont="1" applyFill="1" applyBorder="1"/>
    <xf numFmtId="0" fontId="22" fillId="0" borderId="0" xfId="5" applyFont="1"/>
    <xf numFmtId="165" fontId="9" fillId="6" borderId="0" xfId="0" applyNumberFormat="1" applyFont="1" applyFill="1"/>
    <xf numFmtId="165" fontId="9" fillId="0" borderId="0" xfId="0" applyNumberFormat="1" applyFont="1" applyFill="1"/>
    <xf numFmtId="0" fontId="4" fillId="0" borderId="0" xfId="0" applyFont="1" applyFill="1" applyBorder="1"/>
    <xf numFmtId="167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5" fontId="9" fillId="0" borderId="0" xfId="2" applyFont="1" applyFill="1" applyBorder="1" applyAlignment="1">
      <alignment horizontal="center" vertical="center"/>
    </xf>
    <xf numFmtId="49" fontId="9" fillId="0" borderId="0" xfId="2" applyNumberFormat="1" applyFont="1" applyFill="1" applyBorder="1" applyAlignment="1">
      <alignment horizontal="center" vertical="center"/>
    </xf>
    <xf numFmtId="0" fontId="9" fillId="0" borderId="0" xfId="2" applyNumberFormat="1" applyFont="1" applyFill="1" applyBorder="1"/>
    <xf numFmtId="165" fontId="9" fillId="0" borderId="0" xfId="3" applyNumberFormat="1" applyFont="1" applyAlignment="1">
      <alignment horizontal="right"/>
    </xf>
    <xf numFmtId="165" fontId="9" fillId="0" borderId="1" xfId="3" applyNumberFormat="1" applyFont="1" applyBorder="1" applyAlignment="1">
      <alignment horizontal="right"/>
    </xf>
    <xf numFmtId="165" fontId="9" fillId="0" borderId="13" xfId="3" applyNumberFormat="1" applyFont="1" applyBorder="1" applyAlignment="1">
      <alignment horizontal="right"/>
    </xf>
    <xf numFmtId="165" fontId="9" fillId="6" borderId="0" xfId="0" applyNumberFormat="1" applyFont="1" applyFill="1" applyAlignment="1">
      <alignment horizontal="right"/>
    </xf>
    <xf numFmtId="0" fontId="9" fillId="6" borderId="0" xfId="0" applyFont="1" applyFill="1"/>
    <xf numFmtId="165" fontId="9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NumberFormat="1" applyFont="1" applyFill="1" applyBorder="1"/>
    <xf numFmtId="165" fontId="22" fillId="0" borderId="0" xfId="3" applyFont="1" applyBorder="1"/>
    <xf numFmtId="165" fontId="22" fillId="0" borderId="0" xfId="3" applyFont="1" applyFill="1" applyBorder="1"/>
    <xf numFmtId="0" fontId="21" fillId="0" borderId="0" xfId="5" applyFont="1" applyBorder="1"/>
    <xf numFmtId="165" fontId="9" fillId="0" borderId="0" xfId="0" applyNumberFormat="1" applyFont="1" applyFill="1" applyAlignment="1">
      <alignment horizontal="right"/>
    </xf>
    <xf numFmtId="0" fontId="9" fillId="0" borderId="0" xfId="0" applyFont="1" applyFill="1"/>
    <xf numFmtId="0" fontId="23" fillId="0" borderId="0" xfId="5" applyFont="1"/>
    <xf numFmtId="165" fontId="22" fillId="0" borderId="0" xfId="3" applyFont="1"/>
    <xf numFmtId="165" fontId="9" fillId="0" borderId="0" xfId="3" applyFont="1" applyFill="1"/>
    <xf numFmtId="0" fontId="4" fillId="6" borderId="0" xfId="0" applyFont="1" applyFill="1" applyAlignment="1">
      <alignment horizontal="center" vertical="center"/>
    </xf>
    <xf numFmtId="165" fontId="4" fillId="6" borderId="0" xfId="2" applyFont="1" applyFill="1" applyAlignment="1">
      <alignment horizontal="center" vertical="center"/>
    </xf>
    <xf numFmtId="0" fontId="4" fillId="6" borderId="0" xfId="0" applyFont="1" applyFill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5" borderId="0" xfId="2" applyNumberFormat="1" applyFont="1" applyFill="1" applyAlignment="1">
      <alignment horizontal="center" vertical="center"/>
    </xf>
    <xf numFmtId="165" fontId="21" fillId="7" borderId="17" xfId="2" applyFont="1" applyFill="1" applyBorder="1"/>
    <xf numFmtId="165" fontId="0" fillId="7" borderId="0" xfId="2" applyFont="1" applyFill="1"/>
    <xf numFmtId="165" fontId="4" fillId="7" borderId="18" xfId="2" applyFont="1" applyFill="1" applyBorder="1"/>
    <xf numFmtId="165" fontId="4" fillId="7" borderId="19" xfId="2" applyFont="1" applyFill="1" applyBorder="1"/>
    <xf numFmtId="165" fontId="9" fillId="7" borderId="0" xfId="0" applyNumberFormat="1" applyFont="1" applyFill="1"/>
    <xf numFmtId="165" fontId="0" fillId="5" borderId="0" xfId="2" applyFont="1" applyFill="1"/>
    <xf numFmtId="17" fontId="0" fillId="0" borderId="0" xfId="0" applyNumberFormat="1" applyFont="1"/>
    <xf numFmtId="0" fontId="0" fillId="5" borderId="0" xfId="6" applyFont="1" applyFill="1"/>
    <xf numFmtId="0" fontId="15" fillId="0" borderId="0" xfId="0" applyFont="1"/>
    <xf numFmtId="0" fontId="19" fillId="0" borderId="0" xfId="10" applyFont="1"/>
    <xf numFmtId="165" fontId="2" fillId="0" borderId="0" xfId="12" applyNumberFormat="1" applyFont="1"/>
    <xf numFmtId="0" fontId="21" fillId="0" borderId="0" xfId="10" applyFont="1"/>
    <xf numFmtId="165" fontId="2" fillId="0" borderId="0" xfId="12" applyFont="1"/>
    <xf numFmtId="0" fontId="18" fillId="0" borderId="0" xfId="10" applyFont="1"/>
    <xf numFmtId="165" fontId="2" fillId="0" borderId="16" xfId="12" applyNumberFormat="1" applyFont="1" applyBorder="1"/>
    <xf numFmtId="0" fontId="22" fillId="0" borderId="0" xfId="10" applyFont="1"/>
    <xf numFmtId="165" fontId="2" fillId="0" borderId="0" xfId="0" applyNumberFormat="1" applyFont="1" applyFill="1"/>
    <xf numFmtId="165" fontId="2" fillId="6" borderId="0" xfId="0" applyNumberFormat="1" applyFont="1" applyFill="1"/>
    <xf numFmtId="0" fontId="19" fillId="0" borderId="0" xfId="10" applyFont="1" applyBorder="1"/>
    <xf numFmtId="165" fontId="20" fillId="0" borderId="0" xfId="12" applyFont="1" applyBorder="1"/>
    <xf numFmtId="0" fontId="20" fillId="0" borderId="0" xfId="10" applyFont="1"/>
    <xf numFmtId="165" fontId="4" fillId="0" borderId="0" xfId="12" applyNumberFormat="1" applyFont="1" applyBorder="1"/>
    <xf numFmtId="165" fontId="20" fillId="0" borderId="0" xfId="12" applyFont="1"/>
    <xf numFmtId="0" fontId="2" fillId="0" borderId="0" xfId="6" applyFont="1" applyFill="1"/>
    <xf numFmtId="165" fontId="2" fillId="0" borderId="0" xfId="12" applyFont="1" applyBorder="1"/>
    <xf numFmtId="165" fontId="2" fillId="0" borderId="0" xfId="6" applyNumberFormat="1" applyFont="1"/>
    <xf numFmtId="165" fontId="2" fillId="0" borderId="0" xfId="13" applyFont="1" applyBorder="1"/>
    <xf numFmtId="165" fontId="14" fillId="0" borderId="0" xfId="13" applyFont="1" applyBorder="1"/>
    <xf numFmtId="0" fontId="2" fillId="5" borderId="0" xfId="6" applyFont="1" applyFill="1" applyAlignment="1">
      <alignment horizontal="center"/>
    </xf>
    <xf numFmtId="0" fontId="2" fillId="0" borderId="0" xfId="6" applyFont="1"/>
    <xf numFmtId="0" fontId="19" fillId="0" borderId="0" xfId="10" applyFont="1" applyFill="1"/>
    <xf numFmtId="165" fontId="14" fillId="0" borderId="0" xfId="13" applyFont="1" applyFill="1"/>
    <xf numFmtId="165" fontId="2" fillId="0" borderId="0" xfId="6" applyNumberFormat="1" applyFont="1" applyFill="1"/>
    <xf numFmtId="0" fontId="2" fillId="0" borderId="0" xfId="6" applyFont="1" applyFill="1" applyAlignment="1">
      <alignment horizontal="center"/>
    </xf>
    <xf numFmtId="165" fontId="14" fillId="0" borderId="0" xfId="13" applyFont="1"/>
    <xf numFmtId="165" fontId="2" fillId="0" borderId="0" xfId="13" applyFont="1"/>
    <xf numFmtId="165" fontId="3" fillId="0" borderId="0" xfId="13" applyFont="1" applyAlignment="1">
      <alignment horizontal="right"/>
    </xf>
    <xf numFmtId="165" fontId="0" fillId="0" borderId="0" xfId="13" applyFont="1"/>
    <xf numFmtId="165" fontId="0" fillId="0" borderId="0" xfId="13" applyNumberFormat="1" applyFont="1"/>
    <xf numFmtId="165" fontId="0" fillId="0" borderId="0" xfId="13" applyNumberFormat="1" applyFont="1" applyAlignment="1">
      <alignment horizontal="center"/>
    </xf>
    <xf numFmtId="0" fontId="0" fillId="0" borderId="0" xfId="13" applyNumberFormat="1" applyFont="1" applyAlignment="1">
      <alignment horizontal="center" vertical="center"/>
    </xf>
    <xf numFmtId="165" fontId="4" fillId="0" borderId="0" xfId="0" applyNumberFormat="1" applyFont="1" applyBorder="1"/>
    <xf numFmtId="165" fontId="0" fillId="0" borderId="0" xfId="13" applyFont="1" applyBorder="1"/>
    <xf numFmtId="165" fontId="0" fillId="0" borderId="0" xfId="13" applyNumberFormat="1" applyFont="1" applyBorder="1"/>
    <xf numFmtId="165" fontId="0" fillId="0" borderId="0" xfId="13" applyNumberFormat="1" applyFont="1" applyBorder="1" applyAlignment="1">
      <alignment horizontal="center"/>
    </xf>
    <xf numFmtId="165" fontId="0" fillId="0" borderId="13" xfId="13" applyFont="1" applyBorder="1"/>
    <xf numFmtId="165" fontId="0" fillId="0" borderId="20" xfId="0" applyNumberFormat="1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65" fontId="0" fillId="0" borderId="0" xfId="0" applyNumberFormat="1" applyFont="1" applyBorder="1"/>
    <xf numFmtId="165" fontId="0" fillId="0" borderId="0" xfId="0" applyNumberFormat="1" applyFont="1" applyAlignment="1">
      <alignment vertical="center"/>
    </xf>
    <xf numFmtId="165" fontId="21" fillId="0" borderId="0" xfId="4" applyFont="1"/>
    <xf numFmtId="165" fontId="4" fillId="9" borderId="13" xfId="3" applyFont="1" applyFill="1" applyBorder="1"/>
    <xf numFmtId="165" fontId="4" fillId="9" borderId="13" xfId="3" applyNumberFormat="1" applyFont="1" applyFill="1" applyBorder="1" applyAlignment="1">
      <alignment horizontal="right"/>
    </xf>
    <xf numFmtId="165" fontId="9" fillId="9" borderId="16" xfId="3" applyNumberFormat="1" applyFont="1" applyFill="1" applyBorder="1"/>
    <xf numFmtId="165" fontId="8" fillId="9" borderId="6" xfId="6" applyNumberFormat="1" applyFont="1" applyFill="1" applyBorder="1"/>
    <xf numFmtId="165" fontId="9" fillId="9" borderId="0" xfId="6" applyNumberFormat="1" applyFont="1" applyFill="1"/>
    <xf numFmtId="0" fontId="0" fillId="0" borderId="1" xfId="13" applyNumberFormat="1" applyFont="1" applyBorder="1" applyAlignment="1">
      <alignment horizontal="center" vertical="center"/>
    </xf>
    <xf numFmtId="0" fontId="0" fillId="0" borderId="0" xfId="13" applyNumberFormat="1" applyFont="1" applyAlignment="1">
      <alignment horizontal="center"/>
    </xf>
    <xf numFmtId="165" fontId="4" fillId="9" borderId="16" xfId="12" applyNumberFormat="1" applyFont="1" applyFill="1" applyBorder="1"/>
    <xf numFmtId="0" fontId="9" fillId="0" borderId="0" xfId="3" applyNumberFormat="1" applyFont="1" applyAlignment="1">
      <alignment horizontal="center"/>
    </xf>
    <xf numFmtId="0" fontId="9" fillId="5" borderId="22" xfId="3" applyNumberFormat="1" applyFont="1" applyFill="1" applyBorder="1" applyAlignment="1">
      <alignment horizontal="center"/>
    </xf>
    <xf numFmtId="44" fontId="19" fillId="0" borderId="0" xfId="10" applyNumberFormat="1" applyFont="1"/>
    <xf numFmtId="0" fontId="9" fillId="0" borderId="0" xfId="3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NumberFormat="1" applyFont="1" applyAlignment="1">
      <alignment horizontal="center" vertical="center"/>
    </xf>
    <xf numFmtId="0" fontId="0" fillId="0" borderId="0" xfId="6" applyFont="1" applyFill="1"/>
    <xf numFmtId="165" fontId="2" fillId="0" borderId="0" xfId="6" applyNumberFormat="1" applyFont="1" applyFill="1" applyBorder="1"/>
    <xf numFmtId="0" fontId="2" fillId="0" borderId="0" xfId="6" applyFont="1" applyFill="1" applyBorder="1"/>
    <xf numFmtId="0" fontId="2" fillId="0" borderId="0" xfId="6" applyFont="1" applyFill="1" applyBorder="1" applyAlignment="1">
      <alignment horizontal="center"/>
    </xf>
    <xf numFmtId="165" fontId="2" fillId="5" borderId="0" xfId="12" applyNumberFormat="1" applyFont="1" applyFill="1" applyBorder="1"/>
    <xf numFmtId="0" fontId="19" fillId="0" borderId="0" xfId="5" applyFont="1" applyFill="1" applyBorder="1"/>
    <xf numFmtId="165" fontId="9" fillId="0" borderId="0" xfId="3" applyFont="1" applyFill="1" applyBorder="1"/>
    <xf numFmtId="0" fontId="0" fillId="0" borderId="0" xfId="6" applyFont="1" applyFill="1" applyBorder="1"/>
    <xf numFmtId="0" fontId="21" fillId="0" borderId="0" xfId="10" applyFont="1" applyFill="1" applyBorder="1"/>
    <xf numFmtId="165" fontId="2" fillId="0" borderId="0" xfId="12" applyNumberFormat="1" applyFont="1" applyFill="1" applyBorder="1"/>
    <xf numFmtId="165" fontId="2" fillId="0" borderId="0" xfId="3" applyFont="1" applyFill="1" applyBorder="1"/>
    <xf numFmtId="0" fontId="0" fillId="0" borderId="0" xfId="0" applyFont="1" applyBorder="1"/>
    <xf numFmtId="165" fontId="0" fillId="0" borderId="0" xfId="0" applyNumberFormat="1" applyFont="1" applyBorder="1" applyAlignment="1">
      <alignment horizontal="center"/>
    </xf>
    <xf numFmtId="165" fontId="25" fillId="5" borderId="0" xfId="13" applyFont="1" applyFill="1" applyBorder="1" applyAlignment="1">
      <alignment horizontal="center" vertical="center"/>
    </xf>
    <xf numFmtId="165" fontId="15" fillId="0" borderId="0" xfId="0" applyNumberFormat="1" applyFont="1"/>
    <xf numFmtId="165" fontId="15" fillId="0" borderId="0" xfId="0" applyNumberFormat="1" applyFont="1" applyFill="1"/>
    <xf numFmtId="165" fontId="4" fillId="3" borderId="4" xfId="2" applyFont="1" applyFill="1" applyBorder="1"/>
    <xf numFmtId="165" fontId="0" fillId="7" borderId="18" xfId="2" applyFont="1" applyFill="1" applyBorder="1"/>
    <xf numFmtId="165" fontId="0" fillId="7" borderId="19" xfId="2" applyFont="1" applyFill="1" applyBorder="1"/>
    <xf numFmtId="165" fontId="2" fillId="5" borderId="1" xfId="12" applyNumberFormat="1" applyFont="1" applyFill="1" applyBorder="1"/>
    <xf numFmtId="165" fontId="2" fillId="0" borderId="0" xfId="13" applyFont="1" applyFill="1" applyBorder="1"/>
    <xf numFmtId="0" fontId="2" fillId="0" borderId="0" xfId="6" applyFont="1" applyAlignment="1">
      <alignment horizontal="left"/>
    </xf>
    <xf numFmtId="165" fontId="2" fillId="0" borderId="14" xfId="12" applyNumberFormat="1" applyFont="1" applyBorder="1"/>
    <xf numFmtId="0" fontId="0" fillId="5" borderId="0" xfId="6" applyFont="1" applyFill="1" applyAlignment="1">
      <alignment horizontal="left"/>
    </xf>
    <xf numFmtId="0" fontId="0" fillId="0" borderId="0" xfId="6" applyFont="1" applyFill="1" applyAlignment="1">
      <alignment horizontal="left"/>
    </xf>
    <xf numFmtId="0" fontId="27" fillId="0" borderId="0" xfId="5" applyFont="1"/>
    <xf numFmtId="0" fontId="28" fillId="0" borderId="0" xfId="0" applyFont="1"/>
    <xf numFmtId="165" fontId="21" fillId="0" borderId="0" xfId="2" applyFont="1"/>
    <xf numFmtId="165" fontId="4" fillId="6" borderId="0" xfId="2" applyFont="1" applyFill="1"/>
    <xf numFmtId="165" fontId="19" fillId="0" borderId="0" xfId="2" applyFont="1"/>
    <xf numFmtId="165" fontId="0" fillId="5" borderId="1" xfId="2" applyFont="1" applyFill="1" applyBorder="1"/>
    <xf numFmtId="165" fontId="2" fillId="0" borderId="0" xfId="2" applyFont="1" applyFill="1" applyBorder="1"/>
    <xf numFmtId="165" fontId="9" fillId="5" borderId="1" xfId="2" applyFont="1" applyFill="1" applyBorder="1"/>
    <xf numFmtId="165" fontId="22" fillId="0" borderId="0" xfId="2" applyFont="1"/>
    <xf numFmtId="165" fontId="19" fillId="0" borderId="0" xfId="2" applyFont="1" applyFill="1" applyBorder="1"/>
    <xf numFmtId="165" fontId="0" fillId="0" borderId="0" xfId="2" applyFont="1" applyFill="1" applyBorder="1"/>
    <xf numFmtId="165" fontId="21" fillId="0" borderId="0" xfId="2" applyFont="1" applyFill="1" applyBorder="1"/>
    <xf numFmtId="0" fontId="25" fillId="0" borderId="0" xfId="6" applyFont="1"/>
    <xf numFmtId="0" fontId="9" fillId="0" borderId="0" xfId="6" applyFont="1" applyAlignment="1">
      <alignment horizontal="center"/>
    </xf>
    <xf numFmtId="0" fontId="0" fillId="6" borderId="0" xfId="0" applyFill="1" applyAlignment="1">
      <alignment horizontal="center"/>
    </xf>
    <xf numFmtId="169" fontId="9" fillId="0" borderId="0" xfId="6" applyNumberFormat="1" applyFont="1" applyAlignment="1">
      <alignment horizontal="center"/>
    </xf>
    <xf numFmtId="168" fontId="9" fillId="0" borderId="0" xfId="6" applyNumberFormat="1" applyFont="1" applyAlignment="1">
      <alignment horizontal="center"/>
    </xf>
    <xf numFmtId="0" fontId="10" fillId="0" borderId="0" xfId="6" applyAlignment="1">
      <alignment horizontal="center"/>
    </xf>
    <xf numFmtId="0" fontId="4" fillId="0" borderId="0" xfId="6" applyFont="1" applyAlignment="1">
      <alignment horizontal="center"/>
    </xf>
    <xf numFmtId="0" fontId="25" fillId="0" borderId="0" xfId="6" applyFont="1" applyAlignment="1">
      <alignment horizontal="center"/>
    </xf>
    <xf numFmtId="0" fontId="26" fillId="0" borderId="0" xfId="6" applyFont="1" applyAlignment="1">
      <alignment horizontal="center"/>
    </xf>
    <xf numFmtId="0" fontId="4" fillId="6" borderId="0" xfId="0" applyFont="1" applyFill="1" applyAlignment="1">
      <alignment vertical="center"/>
    </xf>
    <xf numFmtId="0" fontId="4" fillId="0" borderId="0" xfId="0" applyFont="1" applyAlignment="1">
      <alignment horizontal="left"/>
    </xf>
    <xf numFmtId="0" fontId="22" fillId="0" borderId="0" xfId="10" applyFont="1" applyFill="1"/>
    <xf numFmtId="165" fontId="2" fillId="0" borderId="0" xfId="12" applyNumberFormat="1" applyFont="1" applyFill="1"/>
    <xf numFmtId="0" fontId="18" fillId="0" borderId="0" xfId="10" applyFont="1" applyFill="1"/>
    <xf numFmtId="165" fontId="2" fillId="0" borderId="0" xfId="12" applyFont="1" applyFill="1"/>
    <xf numFmtId="0" fontId="27" fillId="0" borderId="0" xfId="10" applyFont="1"/>
    <xf numFmtId="0" fontId="21" fillId="0" borderId="0" xfId="10" applyFont="1" applyAlignment="1">
      <alignment horizontal="center"/>
    </xf>
    <xf numFmtId="0" fontId="29" fillId="10" borderId="0" xfId="10" applyFont="1" applyFill="1"/>
    <xf numFmtId="166" fontId="4" fillId="0" borderId="0" xfId="0" applyNumberFormat="1" applyFont="1" applyFill="1" applyBorder="1"/>
    <xf numFmtId="0" fontId="32" fillId="0" borderId="0" xfId="0" applyFont="1" applyAlignment="1">
      <alignment horizontal="left" vertical="center" indent="12"/>
    </xf>
    <xf numFmtId="165" fontId="2" fillId="0" borderId="0" xfId="2" applyFont="1"/>
    <xf numFmtId="165" fontId="2" fillId="0" borderId="0" xfId="2" applyFont="1" applyAlignment="1">
      <alignment horizontal="center"/>
    </xf>
    <xf numFmtId="165" fontId="21" fillId="0" borderId="0" xfId="10" applyNumberFormat="1" applyFont="1" applyAlignment="1">
      <alignment horizontal="center" vertical="center"/>
    </xf>
    <xf numFmtId="0" fontId="21" fillId="0" borderId="0" xfId="10" applyFont="1" applyAlignment="1">
      <alignment wrapText="1"/>
    </xf>
    <xf numFmtId="165" fontId="21" fillId="10" borderId="0" xfId="2" applyFont="1" applyFill="1" applyAlignment="1">
      <alignment horizontal="center" vertical="center"/>
    </xf>
    <xf numFmtId="165" fontId="0" fillId="0" borderId="21" xfId="13" applyFont="1" applyBorder="1"/>
    <xf numFmtId="165" fontId="0" fillId="0" borderId="21" xfId="4" applyFont="1" applyBorder="1"/>
    <xf numFmtId="165" fontId="15" fillId="0" borderId="0" xfId="0" applyNumberFormat="1" applyFont="1" applyBorder="1"/>
    <xf numFmtId="165" fontId="15" fillId="0" borderId="20" xfId="0" applyNumberFormat="1" applyFont="1" applyBorder="1"/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/>
    <xf numFmtId="165" fontId="4" fillId="0" borderId="0" xfId="2" applyFont="1" applyFill="1" applyBorder="1"/>
    <xf numFmtId="165" fontId="0" fillId="0" borderId="0" xfId="13" applyNumberFormat="1" applyFont="1" applyFill="1" applyBorder="1" applyAlignment="1">
      <alignment horizontal="center"/>
    </xf>
    <xf numFmtId="165" fontId="0" fillId="0" borderId="0" xfId="13" applyNumberFormat="1" applyFont="1" applyFill="1" applyAlignment="1">
      <alignment horizontal="center"/>
    </xf>
    <xf numFmtId="165" fontId="0" fillId="0" borderId="0" xfId="13" applyNumberFormat="1" applyFont="1" applyFill="1"/>
    <xf numFmtId="165" fontId="0" fillId="0" borderId="0" xfId="13" applyFont="1" applyFill="1"/>
    <xf numFmtId="165" fontId="4" fillId="0" borderId="0" xfId="2" applyFont="1" applyFill="1" applyBorder="1" applyAlignment="1">
      <alignment horizontal="left"/>
    </xf>
    <xf numFmtId="165" fontId="4" fillId="10" borderId="0" xfId="13" applyNumberFormat="1" applyFont="1" applyFill="1" applyBorder="1" applyAlignment="1">
      <alignment horizontal="center" vertical="center" wrapText="1"/>
    </xf>
    <xf numFmtId="165" fontId="4" fillId="10" borderId="20" xfId="13" applyNumberFormat="1" applyFont="1" applyFill="1" applyBorder="1" applyAlignment="1">
      <alignment horizontal="center" vertical="center" wrapText="1"/>
    </xf>
    <xf numFmtId="165" fontId="25" fillId="11" borderId="0" xfId="0" applyNumberFormat="1" applyFont="1" applyFill="1"/>
    <xf numFmtId="165" fontId="25" fillId="0" borderId="0" xfId="0" applyNumberFormat="1" applyFont="1" applyBorder="1" applyAlignment="1">
      <alignment horizontal="center"/>
    </xf>
    <xf numFmtId="0" fontId="25" fillId="0" borderId="0" xfId="0" applyFont="1"/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left" vertical="center" indent="6"/>
    </xf>
    <xf numFmtId="165" fontId="0" fillId="0" borderId="0" xfId="13" applyFont="1" applyFill="1" applyBorder="1"/>
    <xf numFmtId="165" fontId="4" fillId="9" borderId="0" xfId="13" applyNumberFormat="1" applyFont="1" applyFill="1" applyBorder="1"/>
    <xf numFmtId="0" fontId="0" fillId="0" borderId="0" xfId="0" applyFont="1" applyAlignment="1">
      <alignment horizontal="left" vertical="center" indent="6"/>
    </xf>
    <xf numFmtId="49" fontId="22" fillId="0" borderId="0" xfId="13" applyNumberFormat="1" applyFont="1" applyBorder="1" applyAlignment="1">
      <alignment horizontal="left" wrapText="1"/>
    </xf>
    <xf numFmtId="165" fontId="0" fillId="0" borderId="0" xfId="13" applyNumberFormat="1" applyFont="1" applyBorder="1" applyAlignment="1">
      <alignment horizontal="left"/>
    </xf>
    <xf numFmtId="165" fontId="38" fillId="0" borderId="0" xfId="2" applyFont="1" applyAlignment="1">
      <alignment vertical="center"/>
    </xf>
    <xf numFmtId="165" fontId="38" fillId="12" borderId="0" xfId="2" applyFont="1" applyFill="1"/>
    <xf numFmtId="165" fontId="38" fillId="0" borderId="0" xfId="0" applyNumberFormat="1" applyFont="1" applyBorder="1" applyAlignment="1">
      <alignment horizontal="center"/>
    </xf>
    <xf numFmtId="0" fontId="38" fillId="0" borderId="0" xfId="0" applyFont="1"/>
    <xf numFmtId="165" fontId="38" fillId="0" borderId="0" xfId="2" applyFont="1"/>
    <xf numFmtId="0" fontId="40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65" fontId="7" fillId="8" borderId="10" xfId="0" applyNumberFormat="1" applyFont="1" applyFill="1" applyBorder="1" applyAlignment="1">
      <alignment horizontal="center"/>
    </xf>
    <xf numFmtId="165" fontId="7" fillId="8" borderId="11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165" fontId="4" fillId="7" borderId="7" xfId="2" applyFont="1" applyFill="1" applyBorder="1" applyAlignment="1">
      <alignment horizontal="center"/>
    </xf>
    <xf numFmtId="165" fontId="4" fillId="7" borderId="8" xfId="2" applyFont="1" applyFill="1" applyBorder="1" applyAlignment="1">
      <alignment horizontal="center"/>
    </xf>
    <xf numFmtId="165" fontId="4" fillId="7" borderId="9" xfId="2" applyFont="1" applyFill="1" applyBorder="1" applyAlignment="1">
      <alignment horizontal="center"/>
    </xf>
    <xf numFmtId="165" fontId="4" fillId="7" borderId="10" xfId="2" applyFont="1" applyFill="1" applyBorder="1" applyAlignment="1">
      <alignment horizontal="center"/>
    </xf>
    <xf numFmtId="165" fontId="4" fillId="7" borderId="11" xfId="2" applyFont="1" applyFill="1" applyBorder="1" applyAlignment="1">
      <alignment horizontal="center"/>
    </xf>
    <xf numFmtId="165" fontId="4" fillId="7" borderId="12" xfId="2" applyFont="1" applyFill="1" applyBorder="1" applyAlignment="1">
      <alignment horizontal="center"/>
    </xf>
    <xf numFmtId="165" fontId="39" fillId="12" borderId="0" xfId="2" applyFont="1" applyFill="1" applyAlignment="1">
      <alignment horizontal="center" vertical="center" wrapText="1"/>
    </xf>
    <xf numFmtId="165" fontId="2" fillId="0" borderId="0" xfId="13" applyNumberFormat="1" applyFont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165" fontId="4" fillId="0" borderId="21" xfId="13" applyFont="1" applyBorder="1" applyAlignment="1">
      <alignment horizontal="center" vertical="center" wrapText="1"/>
    </xf>
    <xf numFmtId="165" fontId="0" fillId="0" borderId="21" xfId="13" applyFont="1" applyBorder="1" applyAlignment="1">
      <alignment horizontal="center" vertical="center" wrapText="1"/>
    </xf>
    <xf numFmtId="165" fontId="2" fillId="0" borderId="0" xfId="13" applyFont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65" fontId="40" fillId="0" borderId="0" xfId="13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7" fillId="6" borderId="21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15" fillId="0" borderId="0" xfId="13" applyFont="1" applyBorder="1" applyAlignment="1">
      <alignment horizontal="center" vertical="center"/>
    </xf>
    <xf numFmtId="165" fontId="15" fillId="0" borderId="20" xfId="13" applyFont="1" applyBorder="1" applyAlignment="1">
      <alignment horizontal="center" vertical="center"/>
    </xf>
    <xf numFmtId="165" fontId="15" fillId="0" borderId="21" xfId="13" applyFont="1" applyBorder="1" applyAlignment="1">
      <alignment horizontal="center" vertical="center"/>
    </xf>
    <xf numFmtId="0" fontId="30" fillId="5" borderId="0" xfId="0" applyFont="1" applyFill="1" applyAlignment="1">
      <alignment horizontal="center" vertical="center" wrapText="1"/>
    </xf>
    <xf numFmtId="165" fontId="35" fillId="13" borderId="0" xfId="13" applyFont="1" applyFill="1" applyBorder="1" applyAlignment="1">
      <alignment horizontal="center" vertical="center"/>
    </xf>
    <xf numFmtId="0" fontId="35" fillId="13" borderId="0" xfId="0" applyFont="1" applyFill="1" applyAlignment="1">
      <alignment horizontal="center" vertical="center"/>
    </xf>
    <xf numFmtId="0" fontId="35" fillId="13" borderId="20" xfId="0" applyFont="1" applyFill="1" applyBorder="1" applyAlignment="1">
      <alignment horizontal="center" vertical="center"/>
    </xf>
    <xf numFmtId="165" fontId="2" fillId="0" borderId="0" xfId="13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2" fillId="0" borderId="0" xfId="13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5" fontId="4" fillId="0" borderId="0" xfId="13" applyNumberFormat="1" applyFont="1" applyBorder="1" applyAlignment="1">
      <alignment horizontal="center" vertical="center" wrapText="1"/>
    </xf>
    <xf numFmtId="165" fontId="26" fillId="11" borderId="0" xfId="13" applyNumberFormat="1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center" wrapText="1"/>
    </xf>
    <xf numFmtId="0" fontId="4" fillId="6" borderId="0" xfId="0" applyFont="1" applyFill="1" applyAlignment="1"/>
    <xf numFmtId="0" fontId="0" fillId="0" borderId="0" xfId="0" applyAlignment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9" borderId="2" xfId="6" applyFont="1" applyFill="1" applyBorder="1" applyAlignment="1">
      <alignment horizontal="center" vertical="center" wrapText="1"/>
    </xf>
    <xf numFmtId="0" fontId="7" fillId="9" borderId="3" xfId="6" applyFont="1" applyFill="1" applyBorder="1" applyAlignment="1">
      <alignment horizontal="center" vertical="center" wrapText="1"/>
    </xf>
    <xf numFmtId="0" fontId="7" fillId="9" borderId="4" xfId="6" applyFont="1" applyFill="1" applyBorder="1" applyAlignment="1">
      <alignment horizontal="center" vertical="center" wrapText="1"/>
    </xf>
  </cellXfs>
  <cellStyles count="15">
    <cellStyle name="Comma" xfId="1" builtinId="3"/>
    <cellStyle name="Currency" xfId="2" builtinId="4"/>
    <cellStyle name="Currency 2" xfId="3" xr:uid="{00000000-0005-0000-0000-000002000000}"/>
    <cellStyle name="Currency 2 2" xfId="12" xr:uid="{00000000-0005-0000-0000-000003000000}"/>
    <cellStyle name="Currency 3" xfId="4" xr:uid="{00000000-0005-0000-0000-000004000000}"/>
    <cellStyle name="Currency 3 2" xfId="13" xr:uid="{00000000-0005-0000-0000-000005000000}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1" builtinId="9" hidden="1"/>
    <cellStyle name="Followed Hyperlink" xfId="14" builtinId="9" hidden="1"/>
    <cellStyle name="Normal" xfId="0" builtinId="0"/>
    <cellStyle name="Normal 2" xfId="5" xr:uid="{00000000-0005-0000-0000-00000C000000}"/>
    <cellStyle name="Normal 2 2" xfId="10" xr:uid="{00000000-0005-0000-0000-00000D000000}"/>
    <cellStyle name="Normal 3" xfId="6" xr:uid="{00000000-0005-0000-0000-00000E000000}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4"/>
  <sheetViews>
    <sheetView workbookViewId="0">
      <selection activeCell="D26" sqref="D26"/>
    </sheetView>
  </sheetViews>
  <sheetFormatPr baseColWidth="10" defaultColWidth="8.83203125" defaultRowHeight="13"/>
  <cols>
    <col min="1" max="1" width="15.1640625" customWidth="1"/>
    <col min="2" max="2" width="14.33203125" customWidth="1"/>
    <col min="3" max="5" width="11.83203125" customWidth="1"/>
    <col min="12" max="12" width="12.5" style="8" customWidth="1"/>
  </cols>
  <sheetData>
    <row r="1" spans="1:12" ht="26" thickBot="1">
      <c r="A1" s="293" t="s">
        <v>47</v>
      </c>
      <c r="B1" s="294"/>
      <c r="C1" s="294"/>
      <c r="D1" s="294"/>
      <c r="E1" s="294"/>
      <c r="F1" s="295"/>
      <c r="G1" s="296" t="s">
        <v>83</v>
      </c>
      <c r="H1" s="297"/>
      <c r="I1" s="297"/>
      <c r="J1" s="83"/>
      <c r="K1" s="83"/>
      <c r="L1" s="83"/>
    </row>
    <row r="2" spans="1:12">
      <c r="L2" s="12"/>
    </row>
    <row r="3" spans="1:12">
      <c r="A3" s="2" t="s">
        <v>34</v>
      </c>
      <c r="B3" t="s">
        <v>30</v>
      </c>
      <c r="L3" s="12"/>
    </row>
    <row r="4" spans="1:12">
      <c r="B4" t="s">
        <v>31</v>
      </c>
      <c r="L4" s="12"/>
    </row>
    <row r="5" spans="1:12">
      <c r="L5" s="12"/>
    </row>
    <row r="6" spans="1:12">
      <c r="A6" s="63" t="s">
        <v>182</v>
      </c>
      <c r="B6" s="64"/>
      <c r="C6" s="64"/>
      <c r="D6" s="64"/>
      <c r="E6" s="64"/>
      <c r="F6" s="64"/>
      <c r="L6" s="13"/>
    </row>
    <row r="7" spans="1:12">
      <c r="A7" s="2" t="s">
        <v>11</v>
      </c>
      <c r="E7" s="6"/>
      <c r="F7" s="6"/>
      <c r="L7" s="12"/>
    </row>
    <row r="8" spans="1:12" ht="42">
      <c r="B8" s="56" t="s">
        <v>9</v>
      </c>
      <c r="C8" s="56" t="s">
        <v>10</v>
      </c>
      <c r="F8" s="56" t="s">
        <v>27</v>
      </c>
      <c r="H8" s="56" t="s">
        <v>84</v>
      </c>
      <c r="L8" s="13"/>
    </row>
    <row r="9" spans="1:12">
      <c r="B9" s="57">
        <v>3</v>
      </c>
      <c r="C9" s="58">
        <v>0</v>
      </c>
      <c r="F9" s="8">
        <f>B9*C9</f>
        <v>0</v>
      </c>
      <c r="H9" s="2"/>
      <c r="K9" s="15"/>
      <c r="L9" s="13"/>
    </row>
    <row r="10" spans="1:12" ht="17" customHeight="1">
      <c r="A10" s="62" t="s">
        <v>32</v>
      </c>
      <c r="B10" s="5"/>
      <c r="D10" s="5"/>
      <c r="E10" s="5"/>
      <c r="F10" s="1"/>
      <c r="L10" s="13"/>
    </row>
    <row r="11" spans="1:12">
      <c r="A11" s="2" t="s">
        <v>33</v>
      </c>
      <c r="C11" s="5"/>
      <c r="D11" s="5"/>
      <c r="E11" s="5"/>
      <c r="F11" s="1"/>
      <c r="L11" s="13"/>
    </row>
    <row r="12" spans="1:12" s="26" customFormat="1" ht="37" customHeight="1">
      <c r="B12" s="56" t="s">
        <v>9</v>
      </c>
      <c r="C12" s="56" t="s">
        <v>79</v>
      </c>
      <c r="D12" s="56" t="s">
        <v>80</v>
      </c>
      <c r="E12" s="23" t="s">
        <v>134</v>
      </c>
      <c r="F12" s="56" t="s">
        <v>27</v>
      </c>
      <c r="L12" s="27"/>
    </row>
    <row r="13" spans="1:12">
      <c r="B13" s="59">
        <v>0</v>
      </c>
      <c r="C13" s="60">
        <v>0</v>
      </c>
      <c r="D13" s="29">
        <f>B13*C13</f>
        <v>0</v>
      </c>
      <c r="E13" s="133">
        <v>0</v>
      </c>
      <c r="F13" s="29">
        <f>IF(D13=0,0,IF(E13=0,0,D13/E13))</f>
        <v>0</v>
      </c>
      <c r="L13" s="12"/>
    </row>
    <row r="14" spans="1:12" ht="14" thickBot="1">
      <c r="K14" s="33"/>
      <c r="L14" s="12"/>
    </row>
    <row r="15" spans="1:12" ht="14" thickBot="1">
      <c r="C15" s="53" t="s">
        <v>181</v>
      </c>
      <c r="D15" s="54"/>
      <c r="E15" s="54"/>
      <c r="F15" s="55">
        <f>F9+F13</f>
        <v>0</v>
      </c>
      <c r="H15" s="134">
        <f>Accommodation!C23</f>
        <v>0</v>
      </c>
      <c r="K15" s="33"/>
      <c r="L15" s="12"/>
    </row>
    <row r="16" spans="1:12">
      <c r="A16" s="142" t="s">
        <v>135</v>
      </c>
      <c r="D16" s="2"/>
      <c r="G16" s="35"/>
      <c r="K16" s="33"/>
      <c r="L16" s="12"/>
    </row>
    <row r="17" spans="1:12">
      <c r="A17" s="142"/>
      <c r="D17" s="2"/>
      <c r="G17" s="35"/>
      <c r="K17" s="33"/>
      <c r="L17" s="12"/>
    </row>
    <row r="18" spans="1:12">
      <c r="A18" s="63" t="s">
        <v>8</v>
      </c>
      <c r="B18" s="64"/>
      <c r="C18" s="64"/>
      <c r="D18" s="64"/>
      <c r="E18" s="64"/>
      <c r="F18" s="64"/>
      <c r="K18" s="33"/>
      <c r="L18" s="13"/>
    </row>
    <row r="19" spans="1:12">
      <c r="A19" s="248" t="s">
        <v>163</v>
      </c>
      <c r="B19" s="66"/>
      <c r="C19" s="66"/>
      <c r="D19" s="66"/>
      <c r="E19" s="66"/>
      <c r="F19" s="66"/>
      <c r="K19" s="33"/>
      <c r="L19" s="12"/>
    </row>
    <row r="20" spans="1:12" ht="42">
      <c r="B20" s="56" t="s">
        <v>9</v>
      </c>
      <c r="C20" s="56" t="s">
        <v>151</v>
      </c>
      <c r="F20" s="56" t="s">
        <v>27</v>
      </c>
      <c r="H20" s="56" t="s">
        <v>84</v>
      </c>
      <c r="L20" s="13"/>
    </row>
    <row r="21" spans="1:12">
      <c r="B21" s="57">
        <v>3</v>
      </c>
      <c r="C21" s="58">
        <v>0</v>
      </c>
      <c r="F21" s="8">
        <f>B21*C21</f>
        <v>0</v>
      </c>
      <c r="H21" s="2"/>
      <c r="K21" s="15"/>
      <c r="L21" s="13"/>
    </row>
    <row r="22" spans="1:12" ht="14" thickBot="1">
      <c r="K22" s="34"/>
      <c r="L22" s="12"/>
    </row>
    <row r="23" spans="1:12" ht="14" thickBot="1">
      <c r="C23" s="53" t="s">
        <v>28</v>
      </c>
      <c r="D23" s="54"/>
      <c r="E23" s="54"/>
      <c r="F23" s="55">
        <f>F21</f>
        <v>0</v>
      </c>
      <c r="H23" s="134">
        <f>Food!C30</f>
        <v>0</v>
      </c>
      <c r="K23" s="33"/>
    </row>
    <row r="24" spans="1:12">
      <c r="D24" s="2"/>
      <c r="G24" s="35"/>
      <c r="K24" s="33"/>
    </row>
    <row r="25" spans="1:12">
      <c r="A25" s="63" t="s">
        <v>37</v>
      </c>
      <c r="B25" s="64"/>
      <c r="C25" s="64"/>
      <c r="D25" s="64"/>
      <c r="E25" s="64"/>
      <c r="F25" s="64"/>
      <c r="K25" s="33"/>
    </row>
    <row r="26" spans="1:12">
      <c r="A26" t="s">
        <v>180</v>
      </c>
      <c r="C26" s="33">
        <v>9</v>
      </c>
      <c r="D26" t="s">
        <v>65</v>
      </c>
      <c r="K26" s="33"/>
    </row>
    <row r="27" spans="1:12">
      <c r="A27" t="s">
        <v>15</v>
      </c>
      <c r="C27" s="14">
        <v>3</v>
      </c>
      <c r="D27" t="s">
        <v>66</v>
      </c>
      <c r="K27" s="33"/>
    </row>
    <row r="28" spans="1:12">
      <c r="A28" t="s">
        <v>16</v>
      </c>
      <c r="C28" s="139">
        <v>1.75</v>
      </c>
      <c r="D28" t="s">
        <v>29</v>
      </c>
      <c r="K28" s="33"/>
    </row>
    <row r="29" spans="1:12">
      <c r="A29" t="s">
        <v>17</v>
      </c>
      <c r="C29" s="61">
        <v>35</v>
      </c>
      <c r="D29" t="s">
        <v>35</v>
      </c>
      <c r="K29" s="31"/>
    </row>
    <row r="30" spans="1:12">
      <c r="C30" s="14"/>
      <c r="K30" s="31"/>
    </row>
    <row r="31" spans="1:12" ht="28">
      <c r="C31" s="23" t="s">
        <v>13</v>
      </c>
      <c r="D31" s="23" t="s">
        <v>14</v>
      </c>
      <c r="E31" s="23" t="s">
        <v>18</v>
      </c>
      <c r="F31" s="68" t="s">
        <v>3</v>
      </c>
      <c r="G31" s="4"/>
      <c r="H31" s="4"/>
      <c r="J31" s="3"/>
      <c r="K31" s="31"/>
    </row>
    <row r="32" spans="1:12">
      <c r="A32" t="s">
        <v>132</v>
      </c>
      <c r="C32" s="67">
        <v>0</v>
      </c>
      <c r="D32" s="6">
        <f>C32*2</f>
        <v>0</v>
      </c>
      <c r="E32" s="32">
        <f>D32/C29</f>
        <v>0</v>
      </c>
      <c r="F32" s="31">
        <f>E32*(C28*4.54)</f>
        <v>0</v>
      </c>
      <c r="G32" s="7"/>
      <c r="H32" s="7"/>
      <c r="I32" s="7"/>
      <c r="J32" s="7"/>
      <c r="K32" s="36"/>
    </row>
    <row r="33" spans="1:11">
      <c r="C33" s="6"/>
      <c r="D33" s="6"/>
      <c r="E33" s="32"/>
      <c r="F33" s="31"/>
      <c r="G33" s="7"/>
      <c r="H33" s="7"/>
      <c r="I33" s="7"/>
      <c r="J33" s="7"/>
      <c r="K33" s="36"/>
    </row>
    <row r="34" spans="1:11">
      <c r="A34" t="s">
        <v>82</v>
      </c>
      <c r="E34" s="69"/>
      <c r="F34" s="33">
        <f>D32*C26/100</f>
        <v>0</v>
      </c>
      <c r="J34" s="3"/>
      <c r="K34" s="34"/>
    </row>
    <row r="35" spans="1:11">
      <c r="K35" s="31"/>
    </row>
    <row r="36" spans="1:11">
      <c r="A36" t="s">
        <v>36</v>
      </c>
      <c r="F36" s="33">
        <f>F32+F34</f>
        <v>0</v>
      </c>
    </row>
    <row r="37" spans="1:11" ht="14" thickBot="1">
      <c r="F37" s="33"/>
      <c r="H37" s="2"/>
      <c r="K37" s="37"/>
    </row>
    <row r="38" spans="1:11" ht="14" thickBot="1">
      <c r="C38" s="53" t="s">
        <v>6</v>
      </c>
      <c r="D38" s="54"/>
      <c r="E38" s="54"/>
      <c r="F38" s="65">
        <f>F36/C27</f>
        <v>0</v>
      </c>
      <c r="H38" s="134">
        <f>Travel!D45</f>
        <v>0</v>
      </c>
      <c r="K38" s="31"/>
    </row>
    <row r="39" spans="1:11">
      <c r="C39" s="2"/>
      <c r="F39" s="37"/>
      <c r="K39" s="31"/>
    </row>
    <row r="40" spans="1:11">
      <c r="A40" s="63" t="s">
        <v>2</v>
      </c>
      <c r="B40" s="64"/>
      <c r="C40" s="64"/>
      <c r="D40" s="64"/>
      <c r="E40" s="64"/>
      <c r="F40" s="64"/>
      <c r="K40" s="33"/>
    </row>
    <row r="41" spans="1:11">
      <c r="A41" t="s">
        <v>161</v>
      </c>
    </row>
    <row r="42" spans="1:11">
      <c r="A42" s="2" t="s">
        <v>38</v>
      </c>
      <c r="F42" s="66" t="s">
        <v>0</v>
      </c>
    </row>
    <row r="43" spans="1:11">
      <c r="A43" t="s">
        <v>39</v>
      </c>
      <c r="F43" s="33">
        <v>4</v>
      </c>
    </row>
    <row r="44" spans="1:11">
      <c r="A44" s="72" t="s">
        <v>40</v>
      </c>
      <c r="F44" s="71">
        <v>0</v>
      </c>
      <c r="J44" s="3"/>
      <c r="K44" s="8"/>
    </row>
    <row r="45" spans="1:11">
      <c r="A45" s="72" t="s">
        <v>41</v>
      </c>
      <c r="F45" s="71">
        <v>0</v>
      </c>
    </row>
    <row r="46" spans="1:11">
      <c r="B46" s="33"/>
      <c r="C46" s="6"/>
      <c r="F46" s="70">
        <f>SUM(F43:F45)</f>
        <v>4</v>
      </c>
    </row>
    <row r="47" spans="1:11" ht="14" thickBot="1">
      <c r="B47" s="33"/>
    </row>
    <row r="48" spans="1:11" ht="14" thickBot="1">
      <c r="C48" s="53" t="s">
        <v>12</v>
      </c>
      <c r="D48" s="54"/>
      <c r="E48" s="54"/>
      <c r="F48" s="55">
        <f>F46</f>
        <v>4</v>
      </c>
      <c r="H48" s="134">
        <f>Sundries!C23</f>
        <v>0</v>
      </c>
    </row>
    <row r="50" spans="1:11">
      <c r="A50" s="63" t="s">
        <v>42</v>
      </c>
      <c r="B50" s="64"/>
      <c r="C50" s="64"/>
      <c r="D50" s="64"/>
      <c r="E50" s="64"/>
      <c r="F50" s="64"/>
      <c r="K50" s="8"/>
    </row>
    <row r="52" spans="1:11">
      <c r="B52" s="73" t="s">
        <v>43</v>
      </c>
      <c r="F52" s="33">
        <f>F15+F23+F38+F48</f>
        <v>4</v>
      </c>
      <c r="H52" s="135">
        <f>H15+H23+H48+H38</f>
        <v>0</v>
      </c>
    </row>
    <row r="53" spans="1:11">
      <c r="B53" s="74" t="s">
        <v>44</v>
      </c>
      <c r="F53" s="33">
        <f>F15+F23+F48</f>
        <v>4</v>
      </c>
      <c r="H53" s="135">
        <f>H52-H38</f>
        <v>0</v>
      </c>
    </row>
    <row r="54" spans="1:11" ht="14" thickBot="1">
      <c r="H54" s="8"/>
    </row>
    <row r="55" spans="1:11">
      <c r="B55" s="75" t="s">
        <v>45</v>
      </c>
      <c r="C55" s="76"/>
      <c r="D55" s="76"/>
      <c r="E55" s="77"/>
      <c r="F55" s="78">
        <f>ROUNDUP(F52/5,0)*5</f>
        <v>5</v>
      </c>
      <c r="H55" s="218">
        <f>ROUNDUP(H52,0)</f>
        <v>0</v>
      </c>
    </row>
    <row r="56" spans="1:11" ht="14" thickBot="1">
      <c r="B56" s="79" t="s">
        <v>46</v>
      </c>
      <c r="C56" s="80"/>
      <c r="D56" s="80"/>
      <c r="E56" s="81"/>
      <c r="F56" s="82">
        <f>ROUNDUP(F53/5,0)*5</f>
        <v>5</v>
      </c>
      <c r="H56" s="219">
        <f>ROUNDUP(H53,0)</f>
        <v>0</v>
      </c>
    </row>
    <row r="58" spans="1:11">
      <c r="B58" t="s">
        <v>179</v>
      </c>
      <c r="H58" t="s">
        <v>178</v>
      </c>
    </row>
    <row r="59" spans="1:11" ht="14" thickBot="1"/>
    <row r="60" spans="1:11" ht="14" thickBot="1">
      <c r="B60" s="298" t="s">
        <v>122</v>
      </c>
      <c r="C60" s="299"/>
      <c r="D60" s="299"/>
      <c r="E60" s="299"/>
      <c r="F60" s="217">
        <f>ROUNDUP(F15/5,0)*5</f>
        <v>0</v>
      </c>
    </row>
    <row r="62" spans="1:11" ht="14" thickBot="1"/>
    <row r="63" spans="1:11">
      <c r="B63" s="300" t="s">
        <v>123</v>
      </c>
      <c r="C63" s="301"/>
      <c r="D63" s="301"/>
      <c r="E63" s="302"/>
      <c r="H63" s="136">
        <f>H55-F60</f>
        <v>0</v>
      </c>
    </row>
    <row r="64" spans="1:11" ht="14" thickBot="1">
      <c r="B64" s="303" t="s">
        <v>124</v>
      </c>
      <c r="C64" s="304"/>
      <c r="D64" s="304"/>
      <c r="E64" s="305"/>
      <c r="H64" s="137">
        <f>H56-F60</f>
        <v>0</v>
      </c>
    </row>
  </sheetData>
  <mergeCells count="5">
    <mergeCell ref="A1:F1"/>
    <mergeCell ref="G1:I1"/>
    <mergeCell ref="B60:E60"/>
    <mergeCell ref="B63:E63"/>
    <mergeCell ref="B64:E64"/>
  </mergeCells>
  <phoneticPr fontId="5" type="noConversion"/>
  <pageMargins left="0.25" right="0.25" top="0.75" bottom="0.75" header="0.3" footer="0.3"/>
  <pageSetup paperSize="9" scale="76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1"/>
  <sheetViews>
    <sheetView zoomScale="130" zoomScaleNormal="130" zoomScalePageLayoutView="130" workbookViewId="0">
      <selection activeCell="C51" sqref="C51"/>
    </sheetView>
  </sheetViews>
  <sheetFormatPr baseColWidth="10" defaultColWidth="8.83203125" defaultRowHeight="13"/>
  <cols>
    <col min="1" max="1" width="8.83203125" style="22"/>
    <col min="2" max="2" width="19.1640625" style="21" customWidth="1"/>
    <col min="3" max="3" width="11.83203125" style="171" customWidth="1"/>
    <col min="4" max="4" width="8.83203125" style="172" customWidth="1"/>
    <col min="5" max="5" width="5.5" style="172" customWidth="1"/>
    <col min="6" max="6" width="4.83203125" style="172" customWidth="1"/>
    <col min="7" max="7" width="14.1640625" style="173" customWidth="1"/>
    <col min="8" max="8" width="20" style="172" customWidth="1"/>
    <col min="9" max="9" width="10.83203125" style="172" customWidth="1"/>
    <col min="10" max="12" width="12" style="171" customWidth="1"/>
    <col min="13" max="13" width="12" style="21" customWidth="1"/>
    <col min="14" max="14" width="9" style="21" customWidth="1"/>
    <col min="15" max="16" width="8.33203125" style="21" customWidth="1"/>
    <col min="17" max="17" width="8.1640625" style="17" customWidth="1"/>
    <col min="18" max="18" width="9" style="212" customWidth="1"/>
    <col min="19" max="19" width="12" style="199" customWidth="1"/>
    <col min="20" max="20" width="11.83203125" style="291" customWidth="1"/>
    <col min="21" max="16384" width="8.83203125" style="17"/>
  </cols>
  <sheetData>
    <row r="1" spans="1:20" ht="25">
      <c r="A1" s="315" t="s">
        <v>26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</row>
    <row r="2" spans="1:20" s="131" customFormat="1" ht="23" customHeight="1">
      <c r="A2" s="28"/>
      <c r="B2" s="185"/>
      <c r="C2" s="318" t="s">
        <v>93</v>
      </c>
      <c r="D2" s="318"/>
      <c r="E2" s="318"/>
      <c r="F2" s="318"/>
      <c r="G2" s="318"/>
      <c r="H2" s="318"/>
      <c r="I2" s="319"/>
      <c r="J2" s="320" t="s">
        <v>92</v>
      </c>
      <c r="K2" s="318"/>
      <c r="L2" s="318"/>
      <c r="M2" s="319"/>
      <c r="N2" s="320" t="s">
        <v>117</v>
      </c>
      <c r="O2" s="318"/>
      <c r="P2" s="318"/>
      <c r="Q2" s="318"/>
      <c r="R2" s="318"/>
      <c r="S2" s="318"/>
      <c r="T2" s="287"/>
    </row>
    <row r="3" spans="1:20" s="131" customFormat="1" ht="23" customHeight="1">
      <c r="A3" s="308" t="s">
        <v>159</v>
      </c>
      <c r="B3" s="308"/>
      <c r="C3" s="325" t="s">
        <v>121</v>
      </c>
      <c r="D3" s="325" t="s">
        <v>7</v>
      </c>
      <c r="E3" s="313" t="s">
        <v>164</v>
      </c>
      <c r="F3" s="313"/>
      <c r="G3" s="327" t="s">
        <v>120</v>
      </c>
      <c r="H3" s="329" t="s">
        <v>167</v>
      </c>
      <c r="I3" s="312" t="s">
        <v>168</v>
      </c>
      <c r="J3" s="309" t="s">
        <v>140</v>
      </c>
      <c r="K3" s="322" t="s">
        <v>154</v>
      </c>
      <c r="L3" s="323"/>
      <c r="M3" s="324"/>
      <c r="N3" s="310" t="s">
        <v>119</v>
      </c>
      <c r="O3" s="311" t="s">
        <v>91</v>
      </c>
      <c r="P3" s="307" t="s">
        <v>90</v>
      </c>
      <c r="Q3" s="307" t="s">
        <v>89</v>
      </c>
      <c r="R3" s="330" t="s">
        <v>118</v>
      </c>
      <c r="S3" s="331" t="s">
        <v>115</v>
      </c>
      <c r="T3" s="306" t="s">
        <v>116</v>
      </c>
    </row>
    <row r="4" spans="1:20" s="16" customFormat="1" ht="14">
      <c r="A4" s="308"/>
      <c r="B4" s="308"/>
      <c r="C4" s="326"/>
      <c r="D4" s="326"/>
      <c r="E4" s="292" t="s">
        <v>165</v>
      </c>
      <c r="F4" s="292" t="s">
        <v>166</v>
      </c>
      <c r="G4" s="328"/>
      <c r="H4" s="329"/>
      <c r="I4" s="312"/>
      <c r="J4" s="309"/>
      <c r="K4" s="275" t="s">
        <v>155</v>
      </c>
      <c r="L4" s="275" t="s">
        <v>156</v>
      </c>
      <c r="M4" s="276" t="s">
        <v>157</v>
      </c>
      <c r="N4" s="310"/>
      <c r="O4" s="311"/>
      <c r="P4" s="307"/>
      <c r="Q4" s="307"/>
      <c r="R4" s="330"/>
      <c r="S4" s="331"/>
      <c r="T4" s="306"/>
    </row>
    <row r="5" spans="1:20" ht="26" customHeight="1">
      <c r="A5" s="321" t="s">
        <v>158</v>
      </c>
      <c r="B5" s="321"/>
      <c r="C5" s="214">
        <f>'Trip Cost Estimatator'!F60</f>
        <v>0</v>
      </c>
      <c r="D5" s="177"/>
      <c r="E5" s="177"/>
      <c r="F5" s="177"/>
      <c r="G5" s="181"/>
      <c r="H5" s="182"/>
      <c r="I5" s="182"/>
      <c r="J5" s="263"/>
      <c r="K5" s="184"/>
      <c r="L5" s="176"/>
      <c r="M5" s="180"/>
      <c r="N5" s="171"/>
      <c r="O5" s="171"/>
      <c r="Q5" s="21"/>
      <c r="R5" s="180"/>
      <c r="S5" s="277"/>
      <c r="T5" s="288"/>
    </row>
    <row r="6" spans="1:20">
      <c r="A6" s="199">
        <v>1</v>
      </c>
      <c r="B6" s="215" t="s">
        <v>88</v>
      </c>
      <c r="C6" s="19">
        <v>0</v>
      </c>
      <c r="D6" s="20"/>
      <c r="E6" s="20"/>
      <c r="F6" s="20"/>
      <c r="G6" s="181" t="s">
        <v>87</v>
      </c>
      <c r="H6" s="182"/>
      <c r="I6" s="182"/>
      <c r="J6" s="264">
        <f t="shared" ref="J6:J28" si="0">SUM(K6:M6)-C6</f>
        <v>0</v>
      </c>
      <c r="K6" s="265">
        <f>IF($G6="G",'Trip Cost Estimatator'!$H$55,0)</f>
        <v>0</v>
      </c>
      <c r="L6" s="265">
        <f>IF($G6="I",'Trip Cost Estimatator'!$H$56,0)</f>
        <v>0</v>
      </c>
      <c r="M6" s="266">
        <f>$D$5</f>
        <v>0</v>
      </c>
      <c r="N6" s="171"/>
      <c r="O6" s="211"/>
      <c r="Q6" s="21"/>
      <c r="R6" s="180">
        <f>SUM(N6:Q6)</f>
        <v>0</v>
      </c>
      <c r="S6" s="277">
        <f>IF(R6&gt;J6,0,(J6-R6))</f>
        <v>0</v>
      </c>
      <c r="T6" s="288">
        <f>IF(R6&gt;J6,(R6-J6),0)</f>
        <v>0</v>
      </c>
    </row>
    <row r="7" spans="1:20">
      <c r="A7" s="199">
        <v>2</v>
      </c>
      <c r="B7" s="216" t="s">
        <v>88</v>
      </c>
      <c r="C7" s="19">
        <v>0</v>
      </c>
      <c r="D7" s="20"/>
      <c r="E7" s="20"/>
      <c r="F7" s="20"/>
      <c r="G7" s="181" t="s">
        <v>86</v>
      </c>
      <c r="H7" s="182"/>
      <c r="I7" s="182"/>
      <c r="J7" s="264">
        <f t="shared" si="0"/>
        <v>0</v>
      </c>
      <c r="K7" s="265">
        <f>IF($G7="G",'Trip Cost Estimatator'!$H$55,0)</f>
        <v>0</v>
      </c>
      <c r="L7" s="265">
        <f>IF($G7="I",'Trip Cost Estimatator'!$H$56,0)</f>
        <v>0</v>
      </c>
      <c r="M7" s="266">
        <f t="shared" ref="M7:M28" si="1">$D$5</f>
        <v>0</v>
      </c>
      <c r="N7" s="171"/>
      <c r="O7" s="171"/>
      <c r="P7" s="172"/>
      <c r="Q7" s="172"/>
      <c r="R7" s="180">
        <f t="shared" ref="R7:R28" si="2">SUM(N7:Q7)</f>
        <v>0</v>
      </c>
      <c r="S7" s="277">
        <f t="shared" ref="S7:S28" si="3">IF(R7&gt;J7,0,(J7-R7))</f>
        <v>0</v>
      </c>
      <c r="T7" s="288">
        <f t="shared" ref="T7:T28" si="4">IF(R7&gt;J7,(R7-J7),0)</f>
        <v>0</v>
      </c>
    </row>
    <row r="8" spans="1:20">
      <c r="A8" s="199">
        <v>3</v>
      </c>
      <c r="B8" s="216" t="s">
        <v>88</v>
      </c>
      <c r="C8" s="19">
        <v>0</v>
      </c>
      <c r="D8" s="20"/>
      <c r="E8" s="20"/>
      <c r="F8" s="20"/>
      <c r="G8" s="181" t="s">
        <v>125</v>
      </c>
      <c r="H8" s="182"/>
      <c r="I8" s="182"/>
      <c r="J8" s="264">
        <f t="shared" si="0"/>
        <v>0</v>
      </c>
      <c r="K8" s="265">
        <f>IF($G8="G",'Trip Cost Estimatator'!$H$55,0)</f>
        <v>0</v>
      </c>
      <c r="L8" s="265">
        <f>IF($G8="I",'Trip Cost Estimatator'!$H$56,0)</f>
        <v>0</v>
      </c>
      <c r="M8" s="266">
        <f t="shared" si="1"/>
        <v>0</v>
      </c>
      <c r="N8" s="171"/>
      <c r="O8" s="171"/>
      <c r="Q8" s="21"/>
      <c r="R8" s="180">
        <f t="shared" si="2"/>
        <v>0</v>
      </c>
      <c r="S8" s="277">
        <f t="shared" si="3"/>
        <v>0</v>
      </c>
      <c r="T8" s="288">
        <f t="shared" si="4"/>
        <v>0</v>
      </c>
    </row>
    <row r="9" spans="1:20">
      <c r="A9" s="199">
        <v>4</v>
      </c>
      <c r="B9" s="18"/>
      <c r="C9" s="186">
        <v>0</v>
      </c>
      <c r="D9" s="20"/>
      <c r="E9" s="20"/>
      <c r="F9" s="20"/>
      <c r="G9" s="181"/>
      <c r="H9" s="182"/>
      <c r="I9" s="182"/>
      <c r="J9" s="264">
        <f t="shared" si="0"/>
        <v>0</v>
      </c>
      <c r="K9" s="265">
        <f>IF($G9="G",'Trip Cost Estimatator'!$H$55,0)</f>
        <v>0</v>
      </c>
      <c r="L9" s="265">
        <f>IF($G9="I",'Trip Cost Estimatator'!$H$56,0)</f>
        <v>0</v>
      </c>
      <c r="M9" s="266">
        <f t="shared" si="1"/>
        <v>0</v>
      </c>
      <c r="N9" s="171"/>
      <c r="O9" s="171"/>
      <c r="Q9" s="21"/>
      <c r="R9" s="180">
        <f t="shared" si="2"/>
        <v>0</v>
      </c>
      <c r="S9" s="277">
        <f t="shared" si="3"/>
        <v>0</v>
      </c>
      <c r="T9" s="288">
        <f t="shared" si="4"/>
        <v>0</v>
      </c>
    </row>
    <row r="10" spans="1:20">
      <c r="A10" s="199">
        <v>5</v>
      </c>
      <c r="B10" s="18"/>
      <c r="C10" s="19">
        <v>0</v>
      </c>
      <c r="D10" s="20"/>
      <c r="E10" s="20"/>
      <c r="F10" s="20"/>
      <c r="G10" s="181"/>
      <c r="H10" s="182"/>
      <c r="I10" s="182"/>
      <c r="J10" s="264">
        <f t="shared" si="0"/>
        <v>0</v>
      </c>
      <c r="K10" s="265">
        <f>IF($G10="G",'Trip Cost Estimatator'!$H$55,0)</f>
        <v>0</v>
      </c>
      <c r="L10" s="265">
        <f>IF($G10="I",'Trip Cost Estimatator'!$H$56,0)</f>
        <v>0</v>
      </c>
      <c r="M10" s="266">
        <f t="shared" si="1"/>
        <v>0</v>
      </c>
      <c r="N10" s="171"/>
      <c r="O10" s="171"/>
      <c r="Q10" s="21"/>
      <c r="R10" s="180">
        <f t="shared" si="2"/>
        <v>0</v>
      </c>
      <c r="S10" s="277">
        <f t="shared" si="3"/>
        <v>0</v>
      </c>
      <c r="T10" s="288">
        <f t="shared" si="4"/>
        <v>0</v>
      </c>
    </row>
    <row r="11" spans="1:20">
      <c r="A11" s="199">
        <v>6</v>
      </c>
      <c r="B11" s="18"/>
      <c r="C11" s="19">
        <v>0</v>
      </c>
      <c r="D11" s="20"/>
      <c r="E11" s="20"/>
      <c r="F11" s="20"/>
      <c r="G11" s="181"/>
      <c r="H11" s="182"/>
      <c r="I11" s="182"/>
      <c r="J11" s="264">
        <f t="shared" si="0"/>
        <v>0</v>
      </c>
      <c r="K11" s="265">
        <f>IF($G11="G",'Trip Cost Estimatator'!$H$55,0)</f>
        <v>0</v>
      </c>
      <c r="L11" s="265">
        <f>IF($G11="I",'Trip Cost Estimatator'!$H$56,0)</f>
        <v>0</v>
      </c>
      <c r="M11" s="266">
        <f t="shared" si="1"/>
        <v>0</v>
      </c>
      <c r="N11" s="171"/>
      <c r="O11" s="171"/>
      <c r="Q11" s="21"/>
      <c r="R11" s="180">
        <f t="shared" si="2"/>
        <v>0</v>
      </c>
      <c r="S11" s="277">
        <f t="shared" si="3"/>
        <v>0</v>
      </c>
      <c r="T11" s="288">
        <f t="shared" si="4"/>
        <v>0</v>
      </c>
    </row>
    <row r="12" spans="1:20">
      <c r="A12" s="199">
        <v>7</v>
      </c>
      <c r="B12" s="18"/>
      <c r="C12" s="19">
        <v>0</v>
      </c>
      <c r="D12" s="20"/>
      <c r="E12" s="20"/>
      <c r="F12" s="20"/>
      <c r="G12" s="181"/>
      <c r="H12" s="182"/>
      <c r="I12" s="182"/>
      <c r="J12" s="264">
        <f t="shared" si="0"/>
        <v>0</v>
      </c>
      <c r="K12" s="265">
        <f>IF($G12="G",'Trip Cost Estimatator'!$H$55,0)</f>
        <v>0</v>
      </c>
      <c r="L12" s="265">
        <f>IF($G12="I",'Trip Cost Estimatator'!$H$56,0)</f>
        <v>0</v>
      </c>
      <c r="M12" s="266">
        <f t="shared" si="1"/>
        <v>0</v>
      </c>
      <c r="N12" s="171"/>
      <c r="O12" s="171"/>
      <c r="Q12" s="21"/>
      <c r="R12" s="180">
        <f t="shared" si="2"/>
        <v>0</v>
      </c>
      <c r="S12" s="277">
        <f t="shared" si="3"/>
        <v>0</v>
      </c>
      <c r="T12" s="288">
        <f t="shared" si="4"/>
        <v>0</v>
      </c>
    </row>
    <row r="13" spans="1:20">
      <c r="A13" s="199">
        <v>8</v>
      </c>
      <c r="B13" s="18"/>
      <c r="C13" s="19">
        <v>0</v>
      </c>
      <c r="D13" s="20"/>
      <c r="E13" s="20"/>
      <c r="F13" s="20"/>
      <c r="G13" s="181"/>
      <c r="H13" s="182"/>
      <c r="I13" s="182"/>
      <c r="J13" s="264">
        <f t="shared" si="0"/>
        <v>0</v>
      </c>
      <c r="K13" s="265">
        <f>IF($G13="G",'Trip Cost Estimatator'!$H$55,0)</f>
        <v>0</v>
      </c>
      <c r="L13" s="265">
        <f>IF($G13="I",'Trip Cost Estimatator'!$H$56,0)</f>
        <v>0</v>
      </c>
      <c r="M13" s="266">
        <f t="shared" si="1"/>
        <v>0</v>
      </c>
      <c r="N13" s="171"/>
      <c r="O13" s="171"/>
      <c r="Q13" s="21"/>
      <c r="R13" s="180">
        <f t="shared" si="2"/>
        <v>0</v>
      </c>
      <c r="S13" s="277">
        <f t="shared" si="3"/>
        <v>0</v>
      </c>
      <c r="T13" s="288">
        <f t="shared" si="4"/>
        <v>0</v>
      </c>
    </row>
    <row r="14" spans="1:20">
      <c r="A14" s="199">
        <v>9</v>
      </c>
      <c r="B14" s="18"/>
      <c r="C14" s="19">
        <v>0</v>
      </c>
      <c r="D14" s="20"/>
      <c r="E14" s="20"/>
      <c r="F14" s="20"/>
      <c r="G14" s="181"/>
      <c r="H14" s="182"/>
      <c r="I14" s="182"/>
      <c r="J14" s="264">
        <f t="shared" si="0"/>
        <v>0</v>
      </c>
      <c r="K14" s="265">
        <f>IF($G14="G",'Trip Cost Estimatator'!$H$55,0)</f>
        <v>0</v>
      </c>
      <c r="L14" s="265">
        <f>IF($G14="I",'Trip Cost Estimatator'!$H$56,0)</f>
        <v>0</v>
      </c>
      <c r="M14" s="266">
        <f t="shared" si="1"/>
        <v>0</v>
      </c>
      <c r="N14" s="171"/>
      <c r="O14" s="171"/>
      <c r="Q14" s="21"/>
      <c r="R14" s="180">
        <f t="shared" si="2"/>
        <v>0</v>
      </c>
      <c r="S14" s="277">
        <f t="shared" si="3"/>
        <v>0</v>
      </c>
      <c r="T14" s="288">
        <f t="shared" si="4"/>
        <v>0</v>
      </c>
    </row>
    <row r="15" spans="1:20">
      <c r="A15" s="199">
        <v>10</v>
      </c>
      <c r="B15" s="18"/>
      <c r="C15" s="19">
        <v>0</v>
      </c>
      <c r="D15" s="20"/>
      <c r="E15" s="20"/>
      <c r="F15" s="20"/>
      <c r="G15" s="181"/>
      <c r="H15" s="182"/>
      <c r="I15" s="182"/>
      <c r="J15" s="264">
        <f t="shared" si="0"/>
        <v>0</v>
      </c>
      <c r="K15" s="265">
        <f>IF($G15="G",'Trip Cost Estimatator'!$H$55,0)</f>
        <v>0</v>
      </c>
      <c r="L15" s="265">
        <f>IF($G15="I",'Trip Cost Estimatator'!$H$56,0)</f>
        <v>0</v>
      </c>
      <c r="M15" s="266">
        <f t="shared" si="1"/>
        <v>0</v>
      </c>
      <c r="N15" s="171"/>
      <c r="O15" s="171"/>
      <c r="Q15" s="21"/>
      <c r="R15" s="180">
        <f t="shared" si="2"/>
        <v>0</v>
      </c>
      <c r="S15" s="277">
        <f t="shared" si="3"/>
        <v>0</v>
      </c>
      <c r="T15" s="288">
        <f t="shared" si="4"/>
        <v>0</v>
      </c>
    </row>
    <row r="16" spans="1:20">
      <c r="A16" s="199">
        <v>11</v>
      </c>
      <c r="B16" s="18"/>
      <c r="C16" s="19">
        <v>0</v>
      </c>
      <c r="D16" s="20"/>
      <c r="E16" s="20"/>
      <c r="F16" s="20"/>
      <c r="G16" s="183"/>
      <c r="H16" s="182"/>
      <c r="I16" s="182"/>
      <c r="J16" s="264">
        <f t="shared" si="0"/>
        <v>0</v>
      </c>
      <c r="K16" s="265">
        <f>IF($G16="G",'Trip Cost Estimatator'!$H$55,0)</f>
        <v>0</v>
      </c>
      <c r="L16" s="265">
        <f>IF($G16="I",'Trip Cost Estimatator'!$H$56,0)</f>
        <v>0</v>
      </c>
      <c r="M16" s="266">
        <f t="shared" si="1"/>
        <v>0</v>
      </c>
      <c r="N16" s="171"/>
      <c r="O16" s="171"/>
      <c r="Q16" s="21"/>
      <c r="R16" s="180">
        <f t="shared" si="2"/>
        <v>0</v>
      </c>
      <c r="S16" s="277">
        <f t="shared" si="3"/>
        <v>0</v>
      </c>
      <c r="T16" s="288">
        <f t="shared" si="4"/>
        <v>0</v>
      </c>
    </row>
    <row r="17" spans="1:20">
      <c r="A17" s="199">
        <v>12</v>
      </c>
      <c r="B17" s="18"/>
      <c r="C17" s="19">
        <v>0</v>
      </c>
      <c r="D17" s="20"/>
      <c r="E17" s="20"/>
      <c r="F17" s="20"/>
      <c r="G17" s="183"/>
      <c r="H17" s="182"/>
      <c r="I17" s="182"/>
      <c r="J17" s="264">
        <f t="shared" si="0"/>
        <v>0</v>
      </c>
      <c r="K17" s="265">
        <f>IF($G17="G",'Trip Cost Estimatator'!$H$55,0)</f>
        <v>0</v>
      </c>
      <c r="L17" s="265">
        <f>IF($G17="I",'Trip Cost Estimatator'!$H$56,0)</f>
        <v>0</v>
      </c>
      <c r="M17" s="266">
        <f t="shared" si="1"/>
        <v>0</v>
      </c>
      <c r="N17" s="171"/>
      <c r="O17" s="171"/>
      <c r="Q17" s="21"/>
      <c r="R17" s="180">
        <f t="shared" si="2"/>
        <v>0</v>
      </c>
      <c r="S17" s="277">
        <f t="shared" si="3"/>
        <v>0</v>
      </c>
      <c r="T17" s="288">
        <f t="shared" si="4"/>
        <v>0</v>
      </c>
    </row>
    <row r="18" spans="1:20">
      <c r="A18" s="280">
        <v>13</v>
      </c>
      <c r="B18" s="18"/>
      <c r="C18" s="19">
        <v>0</v>
      </c>
      <c r="D18" s="20"/>
      <c r="E18" s="20"/>
      <c r="F18" s="20"/>
      <c r="G18" s="183"/>
      <c r="H18" s="182"/>
      <c r="I18" s="182"/>
      <c r="J18" s="264">
        <f t="shared" si="0"/>
        <v>0</v>
      </c>
      <c r="K18" s="265">
        <f>IF($G18="G",'Trip Cost Estimatator'!$H$55,0)</f>
        <v>0</v>
      </c>
      <c r="L18" s="265">
        <f>IF($G18="I",'Trip Cost Estimatator'!$H$56,0)</f>
        <v>0</v>
      </c>
      <c r="M18" s="266">
        <f t="shared" si="1"/>
        <v>0</v>
      </c>
      <c r="N18" s="171"/>
      <c r="O18" s="171"/>
      <c r="Q18" s="21"/>
      <c r="R18" s="180">
        <f t="shared" si="2"/>
        <v>0</v>
      </c>
      <c r="S18" s="277">
        <f t="shared" si="3"/>
        <v>0</v>
      </c>
      <c r="T18" s="288">
        <f t="shared" si="4"/>
        <v>0</v>
      </c>
    </row>
    <row r="19" spans="1:20">
      <c r="A19" s="280">
        <v>14</v>
      </c>
      <c r="B19" s="18"/>
      <c r="C19" s="176">
        <v>0</v>
      </c>
      <c r="D19" s="184"/>
      <c r="E19" s="184"/>
      <c r="F19" s="184"/>
      <c r="G19" s="183"/>
      <c r="H19" s="182"/>
      <c r="I19" s="182"/>
      <c r="J19" s="264">
        <f t="shared" si="0"/>
        <v>0</v>
      </c>
      <c r="K19" s="265">
        <f>IF($G19="G",'Trip Cost Estimatator'!$H$55,0)</f>
        <v>0</v>
      </c>
      <c r="L19" s="265">
        <f>IF($G19="I",'Trip Cost Estimatator'!$H$56,0)</f>
        <v>0</v>
      </c>
      <c r="M19" s="266">
        <f t="shared" si="1"/>
        <v>0</v>
      </c>
      <c r="N19" s="171"/>
      <c r="O19" s="171"/>
      <c r="Q19" s="21"/>
      <c r="R19" s="180">
        <f t="shared" si="2"/>
        <v>0</v>
      </c>
      <c r="S19" s="277">
        <f t="shared" si="3"/>
        <v>0</v>
      </c>
      <c r="T19" s="288">
        <f t="shared" si="4"/>
        <v>0</v>
      </c>
    </row>
    <row r="20" spans="1:20">
      <c r="A20" s="280">
        <v>15</v>
      </c>
      <c r="B20" s="18"/>
      <c r="C20" s="176">
        <v>0</v>
      </c>
      <c r="D20" s="184"/>
      <c r="E20" s="184"/>
      <c r="F20" s="184"/>
      <c r="G20" s="183"/>
      <c r="H20" s="182"/>
      <c r="I20" s="182"/>
      <c r="J20" s="264">
        <f t="shared" si="0"/>
        <v>0</v>
      </c>
      <c r="K20" s="265">
        <f>IF($G20="G",'Trip Cost Estimatator'!$H$55,0)</f>
        <v>0</v>
      </c>
      <c r="L20" s="265">
        <f>IF($G20="I",'Trip Cost Estimatator'!$H$56,0)</f>
        <v>0</v>
      </c>
      <c r="M20" s="266">
        <f t="shared" si="1"/>
        <v>0</v>
      </c>
      <c r="N20" s="171"/>
      <c r="O20" s="171"/>
      <c r="P20" s="17"/>
      <c r="R20" s="180">
        <f t="shared" si="2"/>
        <v>0</v>
      </c>
      <c r="S20" s="277">
        <f t="shared" si="3"/>
        <v>0</v>
      </c>
      <c r="T20" s="288">
        <f t="shared" si="4"/>
        <v>0</v>
      </c>
    </row>
    <row r="21" spans="1:20">
      <c r="A21" s="280">
        <v>16</v>
      </c>
      <c r="B21" s="18"/>
      <c r="C21" s="176">
        <v>0</v>
      </c>
      <c r="D21" s="177"/>
      <c r="E21" s="177"/>
      <c r="F21" s="177"/>
      <c r="G21" s="183"/>
      <c r="H21" s="182"/>
      <c r="I21" s="182"/>
      <c r="J21" s="264">
        <f t="shared" si="0"/>
        <v>0</v>
      </c>
      <c r="K21" s="265">
        <f>IF($G21="G",'Trip Cost Estimatator'!$H$55,0)</f>
        <v>0</v>
      </c>
      <c r="L21" s="265">
        <f>IF($G21="I",'Trip Cost Estimatator'!$H$56,0)</f>
        <v>0</v>
      </c>
      <c r="M21" s="266">
        <f t="shared" si="1"/>
        <v>0</v>
      </c>
      <c r="N21" s="171"/>
      <c r="O21" s="171"/>
      <c r="Q21" s="21"/>
      <c r="R21" s="180">
        <f t="shared" si="2"/>
        <v>0</v>
      </c>
      <c r="S21" s="277">
        <f t="shared" si="3"/>
        <v>0</v>
      </c>
      <c r="T21" s="288">
        <f t="shared" si="4"/>
        <v>0</v>
      </c>
    </row>
    <row r="22" spans="1:20">
      <c r="A22" s="280">
        <v>17</v>
      </c>
      <c r="C22" s="176">
        <v>0</v>
      </c>
      <c r="D22" s="177"/>
      <c r="E22" s="177"/>
      <c r="F22" s="177"/>
      <c r="G22" s="181"/>
      <c r="H22" s="182"/>
      <c r="I22" s="182"/>
      <c r="J22" s="264">
        <f t="shared" si="0"/>
        <v>0</v>
      </c>
      <c r="K22" s="265">
        <f>IF($G22="G",'Trip Cost Estimatator'!$H$55,0)</f>
        <v>0</v>
      </c>
      <c r="L22" s="265">
        <f>IF($G22="I",'Trip Cost Estimatator'!$H$56,0)</f>
        <v>0</v>
      </c>
      <c r="M22" s="266">
        <f t="shared" si="1"/>
        <v>0</v>
      </c>
      <c r="N22" s="171"/>
      <c r="O22" s="171"/>
      <c r="Q22" s="21"/>
      <c r="R22" s="180">
        <f t="shared" si="2"/>
        <v>0</v>
      </c>
      <c r="S22" s="277">
        <f t="shared" si="3"/>
        <v>0</v>
      </c>
      <c r="T22" s="288">
        <f t="shared" si="4"/>
        <v>0</v>
      </c>
    </row>
    <row r="23" spans="1:20">
      <c r="A23" s="280">
        <v>18</v>
      </c>
      <c r="C23" s="176">
        <v>0</v>
      </c>
      <c r="D23" s="177"/>
      <c r="E23" s="177"/>
      <c r="F23" s="177"/>
      <c r="G23" s="181"/>
      <c r="H23" s="181"/>
      <c r="I23" s="212"/>
      <c r="J23" s="264">
        <f t="shared" si="0"/>
        <v>0</v>
      </c>
      <c r="K23" s="265">
        <f>IF($G23="G",'Trip Cost Estimatator'!$H$55,0)</f>
        <v>0</v>
      </c>
      <c r="L23" s="265">
        <f>IF($G23="I",'Trip Cost Estimatator'!$H$56,0)</f>
        <v>0</v>
      </c>
      <c r="M23" s="266">
        <f t="shared" si="1"/>
        <v>0</v>
      </c>
      <c r="N23" s="171"/>
      <c r="O23" s="171"/>
      <c r="Q23" s="21"/>
      <c r="R23" s="180">
        <f t="shared" si="2"/>
        <v>0</v>
      </c>
      <c r="S23" s="277">
        <f t="shared" si="3"/>
        <v>0</v>
      </c>
      <c r="T23" s="288">
        <f t="shared" si="4"/>
        <v>0</v>
      </c>
    </row>
    <row r="24" spans="1:20">
      <c r="A24" s="280">
        <v>19</v>
      </c>
      <c r="C24" s="176">
        <v>0</v>
      </c>
      <c r="D24" s="177"/>
      <c r="E24" s="177"/>
      <c r="F24" s="177"/>
      <c r="G24" s="181"/>
      <c r="H24" s="181"/>
      <c r="I24" s="212"/>
      <c r="J24" s="264">
        <f t="shared" si="0"/>
        <v>0</v>
      </c>
      <c r="K24" s="265">
        <f>IF($G24="G",'Trip Cost Estimatator'!$H$55,0)</f>
        <v>0</v>
      </c>
      <c r="L24" s="265">
        <f>IF($G24="I",'Trip Cost Estimatator'!$H$56,0)</f>
        <v>0</v>
      </c>
      <c r="M24" s="266">
        <f t="shared" si="1"/>
        <v>0</v>
      </c>
      <c r="N24" s="171"/>
      <c r="O24" s="171"/>
      <c r="Q24" s="21"/>
      <c r="R24" s="180">
        <f t="shared" si="2"/>
        <v>0</v>
      </c>
      <c r="S24" s="277">
        <f t="shared" si="3"/>
        <v>0</v>
      </c>
      <c r="T24" s="288">
        <f t="shared" si="4"/>
        <v>0</v>
      </c>
    </row>
    <row r="25" spans="1:20">
      <c r="A25" s="280">
        <v>20</v>
      </c>
      <c r="C25" s="176">
        <v>0</v>
      </c>
      <c r="D25" s="177"/>
      <c r="E25" s="177"/>
      <c r="F25" s="177"/>
      <c r="G25" s="181"/>
      <c r="H25" s="181"/>
      <c r="I25" s="212"/>
      <c r="J25" s="264">
        <f t="shared" si="0"/>
        <v>0</v>
      </c>
      <c r="K25" s="265">
        <f>IF($G25="G",'Trip Cost Estimatator'!$H$55,0)</f>
        <v>0</v>
      </c>
      <c r="L25" s="265">
        <f>IF($G25="I",'Trip Cost Estimatator'!$H$56,0)</f>
        <v>0</v>
      </c>
      <c r="M25" s="266">
        <f t="shared" si="1"/>
        <v>0</v>
      </c>
      <c r="N25" s="171"/>
      <c r="O25" s="171"/>
      <c r="Q25" s="21"/>
      <c r="R25" s="180">
        <f t="shared" si="2"/>
        <v>0</v>
      </c>
      <c r="S25" s="277">
        <f t="shared" si="3"/>
        <v>0</v>
      </c>
      <c r="T25" s="288">
        <f t="shared" si="4"/>
        <v>0</v>
      </c>
    </row>
    <row r="26" spans="1:20">
      <c r="A26" s="280">
        <v>22</v>
      </c>
      <c r="C26" s="176">
        <v>0</v>
      </c>
      <c r="D26" s="177"/>
      <c r="E26" s="177"/>
      <c r="F26" s="177"/>
      <c r="G26" s="181"/>
      <c r="H26" s="181"/>
      <c r="I26" s="212"/>
      <c r="J26" s="264">
        <f t="shared" si="0"/>
        <v>0</v>
      </c>
      <c r="K26" s="265">
        <f>IF($G26="G",'Trip Cost Estimatator'!$H$55,0)</f>
        <v>0</v>
      </c>
      <c r="L26" s="265">
        <f>IF($G26="I",'Trip Cost Estimatator'!$H$56,0)</f>
        <v>0</v>
      </c>
      <c r="M26" s="266">
        <f t="shared" si="1"/>
        <v>0</v>
      </c>
      <c r="N26" s="171"/>
      <c r="O26" s="171"/>
      <c r="Q26" s="21"/>
      <c r="R26" s="180">
        <f t="shared" si="2"/>
        <v>0</v>
      </c>
      <c r="S26" s="277">
        <f t="shared" si="3"/>
        <v>0</v>
      </c>
      <c r="T26" s="288">
        <f t="shared" si="4"/>
        <v>0</v>
      </c>
    </row>
    <row r="27" spans="1:20">
      <c r="A27" s="280">
        <v>23</v>
      </c>
      <c r="C27" s="176">
        <v>0</v>
      </c>
      <c r="D27" s="177"/>
      <c r="E27" s="177"/>
      <c r="F27" s="177"/>
      <c r="G27" s="181"/>
      <c r="H27" s="181"/>
      <c r="I27" s="212"/>
      <c r="J27" s="264">
        <f t="shared" si="0"/>
        <v>0</v>
      </c>
      <c r="K27" s="265">
        <f>IF($G27="G",'Trip Cost Estimatator'!$H$55,0)</f>
        <v>0</v>
      </c>
      <c r="L27" s="265">
        <f>IF($G27="I",'Trip Cost Estimatator'!$H$56,0)</f>
        <v>0</v>
      </c>
      <c r="M27" s="266">
        <f t="shared" si="1"/>
        <v>0</v>
      </c>
      <c r="N27" s="171"/>
      <c r="O27" s="171"/>
      <c r="Q27" s="21"/>
      <c r="R27" s="180">
        <f t="shared" si="2"/>
        <v>0</v>
      </c>
      <c r="S27" s="277">
        <f t="shared" si="3"/>
        <v>0</v>
      </c>
      <c r="T27" s="288">
        <f t="shared" si="4"/>
        <v>0</v>
      </c>
    </row>
    <row r="28" spans="1:20">
      <c r="A28" s="280">
        <v>24</v>
      </c>
      <c r="C28" s="176">
        <v>0</v>
      </c>
      <c r="D28" s="177"/>
      <c r="E28" s="177"/>
      <c r="F28" s="177"/>
      <c r="G28" s="181"/>
      <c r="H28" s="181"/>
      <c r="I28" s="212"/>
      <c r="J28" s="264">
        <f t="shared" si="0"/>
        <v>0</v>
      </c>
      <c r="K28" s="265">
        <f>IF($G28="G",'Trip Cost Estimatator'!$H$55,0)</f>
        <v>0</v>
      </c>
      <c r="L28" s="265">
        <f>IF($G28="I",'Trip Cost Estimatator'!$H$56,0)</f>
        <v>0</v>
      </c>
      <c r="M28" s="266">
        <f t="shared" si="1"/>
        <v>0</v>
      </c>
      <c r="N28" s="171"/>
      <c r="O28" s="171"/>
      <c r="Q28" s="21"/>
      <c r="R28" s="180">
        <f t="shared" si="2"/>
        <v>0</v>
      </c>
      <c r="S28" s="277">
        <f t="shared" si="3"/>
        <v>0</v>
      </c>
      <c r="T28" s="288">
        <f t="shared" si="4"/>
        <v>0</v>
      </c>
    </row>
    <row r="29" spans="1:20" ht="23" customHeight="1" thickBot="1">
      <c r="C29" s="179">
        <f>SUM(C6:C28)</f>
        <v>0</v>
      </c>
      <c r="D29" s="177"/>
      <c r="E29" s="177"/>
      <c r="F29" s="177"/>
      <c r="G29" s="178"/>
      <c r="H29" s="177"/>
      <c r="I29" s="177"/>
      <c r="J29" s="179">
        <f>SUM(J6:J28)</f>
        <v>0</v>
      </c>
      <c r="K29" s="179">
        <f t="shared" ref="K29:M29" si="5">SUM(K6:K28)</f>
        <v>0</v>
      </c>
      <c r="L29" s="179">
        <f t="shared" si="5"/>
        <v>0</v>
      </c>
      <c r="M29" s="179">
        <f t="shared" si="5"/>
        <v>0</v>
      </c>
      <c r="N29" s="175"/>
      <c r="O29" s="175"/>
      <c r="R29" s="213"/>
      <c r="S29" s="278"/>
      <c r="T29" s="289"/>
    </row>
    <row r="30" spans="1:20" ht="14" thickTop="1">
      <c r="M30" s="184"/>
      <c r="O30" s="17"/>
      <c r="P30" s="212"/>
      <c r="Q30" s="22"/>
      <c r="R30" s="8"/>
      <c r="S30" s="279"/>
      <c r="T30" s="290"/>
    </row>
    <row r="31" spans="1:20" ht="19" customHeight="1">
      <c r="C31" s="282"/>
      <c r="D31" s="17"/>
      <c r="E31" s="17"/>
      <c r="F31" s="17"/>
      <c r="G31" s="178"/>
      <c r="H31" s="177"/>
      <c r="I31" s="286"/>
      <c r="J31" s="177">
        <f>C29</f>
        <v>0</v>
      </c>
      <c r="K31" s="176"/>
      <c r="L31" s="176"/>
      <c r="M31" s="176"/>
      <c r="N31" s="175"/>
      <c r="O31" s="175"/>
      <c r="R31" s="213"/>
      <c r="S31" s="278"/>
      <c r="T31" s="289"/>
    </row>
    <row r="32" spans="1:20" ht="30" customHeight="1">
      <c r="C32" s="282"/>
      <c r="D32" s="17"/>
      <c r="E32" s="17"/>
      <c r="F32" s="17"/>
      <c r="G32" s="178"/>
      <c r="H32" s="177"/>
      <c r="I32" s="285"/>
      <c r="J32" s="283">
        <f>J29+J31</f>
        <v>0</v>
      </c>
      <c r="K32" s="176"/>
      <c r="L32" s="176"/>
      <c r="M32" s="176"/>
      <c r="N32" s="175"/>
      <c r="O32" s="175"/>
      <c r="R32" s="213"/>
      <c r="S32" s="278"/>
      <c r="T32" s="289"/>
    </row>
    <row r="33" spans="1:20">
      <c r="M33" s="184"/>
      <c r="O33" s="17"/>
      <c r="P33" s="212"/>
      <c r="Q33" s="22"/>
      <c r="R33" s="8"/>
      <c r="S33" s="279"/>
      <c r="T33" s="290"/>
    </row>
    <row r="34" spans="1:20">
      <c r="A34" s="317" t="s">
        <v>25</v>
      </c>
      <c r="B34" s="317"/>
      <c r="C34" s="200">
        <f>COUNTA(B6:B28)</f>
        <v>3</v>
      </c>
      <c r="G34" s="267"/>
      <c r="H34" s="74"/>
      <c r="I34" s="104"/>
      <c r="J34" s="268"/>
      <c r="K34" s="268"/>
      <c r="L34" s="268"/>
      <c r="M34" s="236"/>
      <c r="N34" s="17"/>
      <c r="O34" s="17"/>
      <c r="P34" s="212"/>
      <c r="Q34" s="22"/>
      <c r="R34" s="8"/>
      <c r="S34" s="279"/>
      <c r="T34" s="290"/>
    </row>
    <row r="35" spans="1:20">
      <c r="C35" s="174"/>
      <c r="G35" s="274"/>
      <c r="H35" s="274"/>
      <c r="I35" s="274"/>
      <c r="J35" s="269"/>
      <c r="K35" s="269"/>
      <c r="L35" s="269"/>
      <c r="M35" s="268"/>
      <c r="N35" s="212"/>
      <c r="O35" s="22"/>
      <c r="P35" s="8"/>
      <c r="R35" s="17"/>
      <c r="S35" s="279"/>
      <c r="T35" s="290"/>
    </row>
    <row r="36" spans="1:20">
      <c r="A36" s="314" t="s">
        <v>94</v>
      </c>
      <c r="B36" s="314"/>
      <c r="C36" s="174">
        <f>COUNTIF(G6:G28,"G")</f>
        <v>1</v>
      </c>
      <c r="G36" s="270"/>
      <c r="H36" s="74"/>
      <c r="I36" s="268"/>
      <c r="J36" s="268"/>
      <c r="K36" s="268"/>
      <c r="L36" s="268"/>
      <c r="M36" s="268"/>
      <c r="N36"/>
      <c r="O36"/>
      <c r="P36"/>
    </row>
    <row r="37" spans="1:20">
      <c r="A37" s="314" t="s">
        <v>95</v>
      </c>
      <c r="B37" s="314"/>
      <c r="C37" s="174">
        <f>COUNTIF(G6:G28,"I")</f>
        <v>1</v>
      </c>
      <c r="G37" s="270"/>
      <c r="H37" s="74"/>
      <c r="I37" s="268"/>
      <c r="J37" s="268"/>
      <c r="K37" s="268"/>
      <c r="L37" s="268"/>
      <c r="M37" s="268"/>
      <c r="N37"/>
      <c r="O37"/>
      <c r="P37" s="17"/>
    </row>
    <row r="38" spans="1:20">
      <c r="A38" s="314" t="s">
        <v>96</v>
      </c>
      <c r="B38" s="314"/>
      <c r="C38" s="192">
        <f>COUNTIF(G7:G29,"W")</f>
        <v>1</v>
      </c>
      <c r="G38" s="104"/>
      <c r="H38" s="74"/>
      <c r="I38" s="104"/>
      <c r="J38" s="256"/>
      <c r="K38" s="256"/>
      <c r="L38" s="256"/>
      <c r="M38" s="236"/>
      <c r="N38" s="17"/>
      <c r="O38"/>
      <c r="P38" s="17"/>
    </row>
    <row r="39" spans="1:20">
      <c r="A39" s="22" t="s">
        <v>97</v>
      </c>
      <c r="C39" s="193">
        <f>SUM(C36:C38)</f>
        <v>3</v>
      </c>
      <c r="G39" s="274"/>
      <c r="H39" s="274"/>
      <c r="I39" s="274"/>
      <c r="J39" s="269"/>
      <c r="K39" s="269"/>
      <c r="L39" s="269"/>
      <c r="M39" s="268"/>
      <c r="N39" s="17"/>
      <c r="O39" s="17"/>
      <c r="P39" s="212"/>
      <c r="Q39" s="22"/>
      <c r="R39" s="8"/>
      <c r="S39" s="279"/>
      <c r="T39" s="290"/>
    </row>
    <row r="40" spans="1:20">
      <c r="G40" s="271"/>
      <c r="H40" s="84"/>
      <c r="I40" s="272"/>
      <c r="J40" s="273"/>
      <c r="K40" s="273"/>
      <c r="L40" s="273"/>
      <c r="M40" s="18"/>
    </row>
    <row r="41" spans="1:20">
      <c r="H41"/>
    </row>
    <row r="42" spans="1:20">
      <c r="H42"/>
    </row>
    <row r="43" spans="1:20">
      <c r="B43" s="21" t="s">
        <v>172</v>
      </c>
      <c r="H43"/>
    </row>
    <row r="44" spans="1:20" ht="15">
      <c r="A44" s="257" t="s">
        <v>138</v>
      </c>
    </row>
    <row r="45" spans="1:20" ht="15">
      <c r="A45" s="257" t="s">
        <v>149</v>
      </c>
    </row>
    <row r="46" spans="1:20" ht="15">
      <c r="A46" s="257" t="s">
        <v>150</v>
      </c>
    </row>
    <row r="47" spans="1:20" ht="15">
      <c r="A47" s="257" t="s">
        <v>148</v>
      </c>
    </row>
    <row r="48" spans="1:20" ht="15">
      <c r="A48" s="257" t="s">
        <v>139</v>
      </c>
    </row>
    <row r="49" spans="2:3">
      <c r="B49" s="131" t="s">
        <v>173</v>
      </c>
    </row>
    <row r="50" spans="2:3" ht="16">
      <c r="C50" s="281"/>
    </row>
    <row r="51" spans="2:3">
      <c r="C51" s="284"/>
    </row>
  </sheetData>
  <mergeCells count="25">
    <mergeCell ref="A38:B38"/>
    <mergeCell ref="A1:T1"/>
    <mergeCell ref="A36:B36"/>
    <mergeCell ref="A37:B37"/>
    <mergeCell ref="A34:B34"/>
    <mergeCell ref="C2:I2"/>
    <mergeCell ref="J2:M2"/>
    <mergeCell ref="N2:S2"/>
    <mergeCell ref="A5:B5"/>
    <mergeCell ref="K3:M3"/>
    <mergeCell ref="C3:C4"/>
    <mergeCell ref="D3:D4"/>
    <mergeCell ref="G3:G4"/>
    <mergeCell ref="H3:H4"/>
    <mergeCell ref="R3:R4"/>
    <mergeCell ref="S3:S4"/>
    <mergeCell ref="T3:T4"/>
    <mergeCell ref="Q3:Q4"/>
    <mergeCell ref="A3:B4"/>
    <mergeCell ref="J3:J4"/>
    <mergeCell ref="N3:N4"/>
    <mergeCell ref="O3:O4"/>
    <mergeCell ref="P3:P4"/>
    <mergeCell ref="I3:I4"/>
    <mergeCell ref="E3:F3"/>
  </mergeCells>
  <printOptions gridLines="1"/>
  <pageMargins left="0.25" right="0.25" top="0.75" bottom="0.75" header="0.3" footer="0.3"/>
  <pageSetup paperSize="9" scale="83" orientation="landscape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6"/>
  <sheetViews>
    <sheetView workbookViewId="0">
      <selection activeCell="L32" sqref="L32"/>
    </sheetView>
  </sheetViews>
  <sheetFormatPr baseColWidth="10" defaultColWidth="10.83203125" defaultRowHeight="16"/>
  <cols>
    <col min="1" max="1" width="43.5" style="40" bestFit="1" customWidth="1"/>
    <col min="2" max="2" width="14.1640625" style="40" customWidth="1"/>
    <col min="3" max="3" width="13.83203125" style="110" customWidth="1"/>
    <col min="4" max="4" width="6.6640625" style="40" customWidth="1"/>
    <col min="5" max="5" width="15.33203125" style="40" customWidth="1"/>
    <col min="6" max="6" width="4" style="40" customWidth="1"/>
    <col min="7" max="7" width="10.83203125" style="39"/>
    <col min="8" max="16384" width="10.83203125" style="40"/>
  </cols>
  <sheetData>
    <row r="1" spans="1:8" ht="30" customHeight="1" thickBot="1">
      <c r="A1" s="293" t="s">
        <v>60</v>
      </c>
      <c r="B1" s="332"/>
      <c r="C1" s="294"/>
      <c r="D1" s="294"/>
      <c r="E1" s="294"/>
      <c r="F1" s="294"/>
      <c r="G1" s="295"/>
    </row>
    <row r="2" spans="1:8">
      <c r="A2" s="88"/>
      <c r="B2" s="88"/>
      <c r="D2" s="88"/>
      <c r="E2" s="88"/>
      <c r="F2" s="88"/>
    </row>
    <row r="3" spans="1:8">
      <c r="A3" s="333" t="s">
        <v>102</v>
      </c>
      <c r="B3" s="333"/>
      <c r="C3" s="334"/>
      <c r="D3" s="334"/>
      <c r="E3" s="334"/>
      <c r="F3" s="334"/>
      <c r="G3" s="334"/>
    </row>
    <row r="4" spans="1:8">
      <c r="A4" s="88" t="s">
        <v>98</v>
      </c>
      <c r="B4" s="88"/>
      <c r="C4" s="195">
        <f>'Participants '!C36+'Participants '!C37</f>
        <v>2</v>
      </c>
      <c r="D4" s="88" t="s">
        <v>99</v>
      </c>
      <c r="E4" s="88"/>
      <c r="F4" s="88"/>
    </row>
    <row r="5" spans="1:8">
      <c r="A5" s="88" t="s">
        <v>100</v>
      </c>
      <c r="B5" s="88"/>
      <c r="C5" s="196"/>
      <c r="D5" s="88" t="s">
        <v>105</v>
      </c>
      <c r="E5" s="88"/>
      <c r="F5" s="88"/>
    </row>
    <row r="6" spans="1:8">
      <c r="A6" s="88"/>
      <c r="B6" s="88"/>
      <c r="D6" s="88"/>
      <c r="E6" s="88"/>
      <c r="F6" s="88"/>
    </row>
    <row r="7" spans="1:8">
      <c r="A7" s="63" t="s">
        <v>75</v>
      </c>
      <c r="B7" s="129"/>
      <c r="C7" s="113"/>
      <c r="D7" s="114"/>
      <c r="E7" s="114"/>
      <c r="F7" s="114"/>
      <c r="G7" s="114"/>
      <c r="H7"/>
    </row>
    <row r="8" spans="1:8">
      <c r="A8" s="2"/>
      <c r="B8" s="2"/>
      <c r="C8" s="115"/>
      <c r="D8" s="116"/>
      <c r="E8" s="116"/>
      <c r="F8" s="117"/>
      <c r="G8" s="117"/>
      <c r="H8"/>
    </row>
    <row r="9" spans="1:8">
      <c r="A9" s="141" t="s">
        <v>174</v>
      </c>
      <c r="B9" s="13"/>
      <c r="C9" s="39"/>
      <c r="D9" s="56"/>
      <c r="E9" s="116"/>
      <c r="F9" s="116"/>
      <c r="G9" s="56"/>
      <c r="H9"/>
    </row>
    <row r="10" spans="1:8">
      <c r="A10" s="226" t="s">
        <v>176</v>
      </c>
      <c r="B10" s="58"/>
      <c r="C10" s="39"/>
      <c r="D10" s="56"/>
      <c r="E10" s="116"/>
      <c r="F10" s="116"/>
      <c r="G10" s="56"/>
      <c r="H10"/>
    </row>
    <row r="11" spans="1:8">
      <c r="A11" s="226" t="s">
        <v>177</v>
      </c>
      <c r="B11" s="233">
        <v>0</v>
      </c>
      <c r="C11" s="39"/>
      <c r="D11" s="56"/>
      <c r="E11" s="116"/>
      <c r="F11" s="116"/>
      <c r="G11" s="56"/>
      <c r="H11"/>
    </row>
    <row r="12" spans="1:8">
      <c r="A12" s="201" t="s">
        <v>112</v>
      </c>
      <c r="B12" s="232"/>
      <c r="C12" s="39">
        <f>SUM(B10:B11)</f>
        <v>0</v>
      </c>
      <c r="D12" s="109"/>
      <c r="E12" s="118"/>
      <c r="F12" s="118"/>
      <c r="G12" s="109"/>
      <c r="H12"/>
    </row>
    <row r="13" spans="1:8">
      <c r="A13" s="201"/>
      <c r="B13" s="232"/>
      <c r="C13" s="39"/>
      <c r="D13" s="118"/>
      <c r="E13" s="118"/>
      <c r="F13" s="118"/>
      <c r="G13" s="118"/>
      <c r="H13"/>
    </row>
    <row r="14" spans="1:8">
      <c r="A14" s="141" t="s">
        <v>175</v>
      </c>
      <c r="B14" s="13"/>
      <c r="C14" s="39"/>
      <c r="D14" s="118"/>
      <c r="E14" s="118"/>
      <c r="F14" s="118"/>
      <c r="G14" s="118"/>
      <c r="H14"/>
    </row>
    <row r="15" spans="1:8">
      <c r="A15" s="226" t="s">
        <v>176</v>
      </c>
      <c r="B15" s="58">
        <v>0</v>
      </c>
      <c r="C15" s="39"/>
      <c r="D15" s="105"/>
      <c r="E15" s="105"/>
      <c r="F15" s="106"/>
      <c r="G15" s="105"/>
      <c r="H15" s="26"/>
    </row>
    <row r="16" spans="1:8">
      <c r="A16" s="226" t="s">
        <v>177</v>
      </c>
      <c r="B16" s="233">
        <v>0</v>
      </c>
      <c r="C16" s="39"/>
      <c r="D16" s="107"/>
      <c r="E16" s="107"/>
      <c r="F16" s="108"/>
      <c r="G16" s="107"/>
      <c r="H16"/>
    </row>
    <row r="17" spans="1:7">
      <c r="A17" s="201" t="s">
        <v>112</v>
      </c>
      <c r="B17" s="232"/>
      <c r="C17" s="39">
        <f>SUM(B15:B16)</f>
        <v>0</v>
      </c>
      <c r="D17" s="88"/>
      <c r="E17" s="101"/>
      <c r="F17" s="119"/>
    </row>
    <row r="18" spans="1:7">
      <c r="A18" s="88"/>
      <c r="B18" s="88"/>
      <c r="C18" s="111"/>
      <c r="D18" s="88"/>
      <c r="E18" s="101"/>
      <c r="F18" s="120"/>
    </row>
    <row r="19" spans="1:7" ht="17" thickBot="1">
      <c r="A19" s="101" t="s">
        <v>74</v>
      </c>
      <c r="B19" s="101"/>
      <c r="C19" s="188">
        <f>SUM(C8:C18)</f>
        <v>0</v>
      </c>
      <c r="D19" s="88"/>
      <c r="E19" s="101"/>
      <c r="F19" s="119"/>
    </row>
    <row r="20" spans="1:7" ht="17" thickTop="1">
      <c r="A20" s="88"/>
      <c r="B20" s="88"/>
      <c r="D20" s="88"/>
      <c r="E20" s="88"/>
      <c r="F20" s="121"/>
    </row>
    <row r="21" spans="1:7">
      <c r="A21" s="129" t="s">
        <v>50</v>
      </c>
      <c r="B21" s="129"/>
      <c r="C21" s="113"/>
      <c r="D21" s="114"/>
      <c r="E21" s="114"/>
      <c r="F21" s="114"/>
      <c r="G21" s="114"/>
    </row>
    <row r="22" spans="1:7">
      <c r="A22" s="88" t="s">
        <v>137</v>
      </c>
      <c r="B22" s="88"/>
      <c r="C22" s="122">
        <f>'Trip Cost Estimatator'!F15</f>
        <v>0</v>
      </c>
      <c r="D22" s="123"/>
      <c r="E22" s="123"/>
      <c r="F22" s="123"/>
      <c r="G22" s="123"/>
    </row>
    <row r="23" spans="1:7">
      <c r="A23" s="88" t="s">
        <v>136</v>
      </c>
      <c r="B23" s="88"/>
      <c r="C23" s="138">
        <f>IF(C5="",C19/C4,C19/C5)</f>
        <v>0</v>
      </c>
      <c r="D23" s="123"/>
      <c r="E23" s="123"/>
      <c r="F23" s="123"/>
      <c r="G23" s="123"/>
    </row>
    <row r="24" spans="1:7">
      <c r="A24" s="88"/>
      <c r="B24" s="88"/>
      <c r="D24" s="88"/>
      <c r="E24" s="88"/>
      <c r="F24" s="88"/>
    </row>
    <row r="25" spans="1:7" ht="17" thickBot="1">
      <c r="A25" s="101" t="s">
        <v>53</v>
      </c>
      <c r="B25" s="101"/>
      <c r="C25" s="112">
        <f>C23-C22</f>
        <v>0</v>
      </c>
      <c r="D25" s="88"/>
      <c r="E25" s="124"/>
      <c r="F25" s="39"/>
    </row>
    <row r="26" spans="1:7" ht="17" thickTop="1">
      <c r="A26" s="88"/>
      <c r="B26" s="88"/>
      <c r="D26" s="88"/>
      <c r="E26" s="124"/>
      <c r="F26" s="39"/>
    </row>
    <row r="27" spans="1:7">
      <c r="A27" s="88"/>
      <c r="B27" s="88"/>
      <c r="D27" s="88"/>
      <c r="E27" s="88"/>
      <c r="F27" s="39"/>
    </row>
    <row r="28" spans="1:7">
      <c r="A28" s="88"/>
      <c r="B28" s="88"/>
      <c r="D28" s="88"/>
      <c r="E28" s="88"/>
      <c r="F28" s="88"/>
    </row>
    <row r="29" spans="1:7">
      <c r="A29" s="88"/>
      <c r="B29" s="88"/>
      <c r="D29" s="88"/>
      <c r="E29" s="88"/>
      <c r="F29" s="88"/>
    </row>
    <row r="30" spans="1:7">
      <c r="A30" s="88" t="s">
        <v>106</v>
      </c>
      <c r="B30" s="88"/>
      <c r="D30" s="88"/>
      <c r="E30" s="88"/>
      <c r="F30" s="88"/>
    </row>
    <row r="31" spans="1:7">
      <c r="A31" s="88"/>
      <c r="B31" s="88"/>
      <c r="D31" s="88"/>
      <c r="E31" s="88"/>
      <c r="F31" s="88"/>
    </row>
    <row r="32" spans="1:7">
      <c r="A32" s="88"/>
      <c r="B32" s="88"/>
      <c r="D32" s="88"/>
      <c r="E32" s="88"/>
      <c r="F32" s="88"/>
    </row>
    <row r="33" spans="1:7">
      <c r="A33" s="88"/>
      <c r="B33" s="88"/>
      <c r="D33" s="88"/>
      <c r="E33" s="88"/>
      <c r="F33" s="88"/>
    </row>
    <row r="35" spans="1:7">
      <c r="C35" s="40"/>
      <c r="D35" s="39"/>
      <c r="G35" s="40"/>
    </row>
    <row r="36" spans="1:7">
      <c r="C36" s="40"/>
      <c r="D36" s="39"/>
      <c r="G36" s="40"/>
    </row>
    <row r="37" spans="1:7">
      <c r="C37" s="40"/>
      <c r="D37" s="39"/>
      <c r="G37" s="40"/>
    </row>
    <row r="38" spans="1:7">
      <c r="C38" s="40"/>
      <c r="D38" s="39"/>
      <c r="G38" s="40"/>
    </row>
    <row r="39" spans="1:7">
      <c r="C39" s="40"/>
      <c r="D39" s="39"/>
      <c r="G39" s="40"/>
    </row>
    <row r="40" spans="1:7">
      <c r="C40" s="40"/>
      <c r="D40" s="39"/>
      <c r="G40" s="40"/>
    </row>
    <row r="41" spans="1:7">
      <c r="C41" s="40"/>
      <c r="D41" s="39"/>
      <c r="G41" s="40"/>
    </row>
    <row r="42" spans="1:7">
      <c r="C42" s="40"/>
      <c r="D42" s="39"/>
      <c r="G42" s="40"/>
    </row>
    <row r="43" spans="1:7">
      <c r="C43" s="40"/>
      <c r="D43" s="39"/>
      <c r="G43" s="40"/>
    </row>
    <row r="44" spans="1:7">
      <c r="C44" s="40"/>
      <c r="D44" s="39"/>
      <c r="G44" s="40"/>
    </row>
    <row r="45" spans="1:7">
      <c r="C45" s="40"/>
      <c r="D45" s="39"/>
      <c r="G45" s="40"/>
    </row>
    <row r="46" spans="1:7">
      <c r="C46" s="40"/>
      <c r="D46" s="39"/>
      <c r="G46" s="40"/>
    </row>
  </sheetData>
  <mergeCells count="2">
    <mergeCell ref="A1:G1"/>
    <mergeCell ref="A3:G3"/>
  </mergeCells>
  <phoneticPr fontId="5" type="noConversion"/>
  <conditionalFormatting sqref="C25">
    <cfRule type="cellIs" dxfId="11" priority="3" operator="lessThanOrEqual">
      <formula>0</formula>
    </cfRule>
    <cfRule type="cellIs" dxfId="10" priority="4" operator="greaterThan">
      <formula>0</formula>
    </cfRule>
  </conditionalFormatting>
  <pageMargins left="0.25" right="0.25" top="0.75" bottom="0.75" header="0.3" footer="0.3"/>
  <pageSetup paperSize="9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3"/>
  <sheetViews>
    <sheetView workbookViewId="0">
      <selection activeCell="C14" sqref="C14"/>
    </sheetView>
  </sheetViews>
  <sheetFormatPr baseColWidth="10" defaultColWidth="10.83203125" defaultRowHeight="16"/>
  <cols>
    <col min="1" max="1" width="43.5" style="40" bestFit="1" customWidth="1"/>
    <col min="2" max="2" width="13.83203125" style="230" customWidth="1"/>
    <col min="3" max="3" width="13.83203125" style="39" customWidth="1"/>
    <col min="4" max="4" width="6.6640625" style="40" customWidth="1"/>
    <col min="5" max="6" width="15.33203125" style="40" customWidth="1"/>
    <col min="7" max="7" width="10.83203125" style="39"/>
    <col min="8" max="16384" width="10.83203125" style="40"/>
  </cols>
  <sheetData>
    <row r="1" spans="1:7" ht="30" customHeight="1" thickBot="1">
      <c r="A1" s="335" t="s">
        <v>51</v>
      </c>
      <c r="B1" s="336"/>
      <c r="C1" s="337"/>
      <c r="D1" s="337"/>
      <c r="E1" s="337"/>
      <c r="F1" s="337"/>
      <c r="G1" s="338"/>
    </row>
    <row r="2" spans="1:7">
      <c r="A2" s="88"/>
      <c r="B2" s="228"/>
      <c r="D2" s="88"/>
      <c r="E2" s="88"/>
      <c r="F2" s="88"/>
    </row>
    <row r="3" spans="1:7">
      <c r="A3" s="333" t="s">
        <v>102</v>
      </c>
      <c r="B3" s="333"/>
      <c r="C3" s="334"/>
      <c r="D3" s="334"/>
      <c r="E3" s="334"/>
      <c r="F3" s="334"/>
      <c r="G3" s="334"/>
    </row>
    <row r="4" spans="1:7">
      <c r="A4" s="88" t="s">
        <v>98</v>
      </c>
      <c r="B4" s="228"/>
      <c r="C4" s="195">
        <f>'Participants '!C36+'Participants '!C37</f>
        <v>2</v>
      </c>
      <c r="D4" s="88" t="s">
        <v>99</v>
      </c>
      <c r="E4" s="88"/>
      <c r="F4" s="88"/>
    </row>
    <row r="5" spans="1:7">
      <c r="A5" s="88" t="s">
        <v>100</v>
      </c>
      <c r="B5" s="228"/>
      <c r="C5" s="196"/>
      <c r="D5" s="88" t="s">
        <v>101</v>
      </c>
      <c r="E5" s="88"/>
      <c r="F5" s="88"/>
    </row>
    <row r="6" spans="1:7">
      <c r="A6" s="88"/>
      <c r="B6" s="228"/>
      <c r="D6" s="88"/>
      <c r="E6" s="88"/>
      <c r="F6" s="88"/>
    </row>
    <row r="7" spans="1:7">
      <c r="A7" s="63" t="s">
        <v>52</v>
      </c>
      <c r="B7" s="229"/>
      <c r="C7" s="114"/>
      <c r="D7" s="114"/>
      <c r="E7" s="114"/>
      <c r="F7" s="114"/>
      <c r="G7" s="114"/>
    </row>
    <row r="8" spans="1:7">
      <c r="D8" s="88"/>
      <c r="E8" s="88"/>
      <c r="F8" s="88"/>
    </row>
    <row r="9" spans="1:7">
      <c r="A9" s="141" t="s">
        <v>111</v>
      </c>
      <c r="B9" s="13"/>
      <c r="D9" s="88"/>
      <c r="E9" s="88"/>
      <c r="F9" s="88"/>
    </row>
    <row r="10" spans="1:7">
      <c r="A10" s="226" t="s">
        <v>126</v>
      </c>
      <c r="B10" s="139">
        <v>0</v>
      </c>
      <c r="D10" s="88"/>
      <c r="E10" s="101"/>
      <c r="F10" s="125"/>
    </row>
    <row r="11" spans="1:7">
      <c r="A11" s="226" t="s">
        <v>126</v>
      </c>
      <c r="B11" s="139">
        <v>0</v>
      </c>
      <c r="D11" s="88"/>
      <c r="E11" s="101"/>
      <c r="F11" s="125"/>
    </row>
    <row r="12" spans="1:7">
      <c r="A12" s="226" t="s">
        <v>126</v>
      </c>
      <c r="B12" s="139">
        <v>0</v>
      </c>
      <c r="D12" s="88"/>
      <c r="E12" s="101"/>
      <c r="F12" s="125"/>
    </row>
    <row r="13" spans="1:7">
      <c r="A13" s="226"/>
      <c r="B13" s="231">
        <v>0</v>
      </c>
      <c r="D13" s="88"/>
      <c r="E13" s="101"/>
      <c r="F13" s="125"/>
    </row>
    <row r="14" spans="1:7">
      <c r="A14" s="201" t="s">
        <v>112</v>
      </c>
      <c r="B14" s="232"/>
      <c r="C14" s="39">
        <f>SUM(B10:B13)</f>
        <v>0</v>
      </c>
      <c r="D14" s="88"/>
      <c r="E14" s="101"/>
      <c r="F14" s="125"/>
    </row>
    <row r="15" spans="1:7">
      <c r="A15" s="201"/>
      <c r="B15" s="232"/>
      <c r="D15" s="88"/>
      <c r="E15" s="101"/>
      <c r="F15" s="125"/>
    </row>
    <row r="16" spans="1:7">
      <c r="A16" s="141" t="s">
        <v>113</v>
      </c>
      <c r="B16" s="13"/>
      <c r="D16" s="88"/>
      <c r="E16" s="101"/>
      <c r="F16" s="125"/>
    </row>
    <row r="17" spans="1:7">
      <c r="A17" s="226" t="s">
        <v>126</v>
      </c>
      <c r="B17" s="58">
        <v>0</v>
      </c>
      <c r="D17" s="88"/>
      <c r="E17" s="101"/>
      <c r="F17" s="125"/>
    </row>
    <row r="18" spans="1:7">
      <c r="A18" s="88"/>
      <c r="B18" s="233">
        <v>0</v>
      </c>
      <c r="D18" s="88"/>
      <c r="E18" s="101"/>
      <c r="F18" s="125"/>
    </row>
    <row r="19" spans="1:7">
      <c r="A19" s="201" t="s">
        <v>112</v>
      </c>
      <c r="B19" s="232"/>
      <c r="C19" s="39">
        <f>SUM(B17:B18)</f>
        <v>0</v>
      </c>
      <c r="D19" s="88"/>
      <c r="E19" s="101"/>
      <c r="F19" s="125"/>
    </row>
    <row r="20" spans="1:7">
      <c r="A20" s="201"/>
      <c r="B20" s="232"/>
      <c r="D20" s="88"/>
      <c r="E20" s="101"/>
      <c r="F20" s="125"/>
    </row>
    <row r="21" spans="1:7">
      <c r="A21" s="141" t="s">
        <v>114</v>
      </c>
      <c r="B21" s="13"/>
      <c r="D21" s="88"/>
      <c r="E21" s="101"/>
      <c r="F21" s="125"/>
    </row>
    <row r="22" spans="1:7">
      <c r="A22" s="227" t="s">
        <v>126</v>
      </c>
      <c r="B22" s="58">
        <v>0</v>
      </c>
      <c r="D22" s="88"/>
      <c r="E22" s="101"/>
      <c r="F22" s="125"/>
    </row>
    <row r="23" spans="1:7">
      <c r="A23" s="88"/>
      <c r="B23" s="233">
        <v>0</v>
      </c>
      <c r="D23" s="88"/>
      <c r="E23" s="101"/>
      <c r="F23" s="125"/>
    </row>
    <row r="24" spans="1:7">
      <c r="A24" s="201" t="s">
        <v>112</v>
      </c>
      <c r="B24" s="232"/>
      <c r="C24" s="39">
        <f>SUM(B22:B23)</f>
        <v>0</v>
      </c>
      <c r="D24" s="88"/>
      <c r="E24" s="101"/>
      <c r="F24" s="119"/>
    </row>
    <row r="25" spans="1:7">
      <c r="A25" s="88"/>
      <c r="B25" s="228"/>
      <c r="C25" s="41"/>
      <c r="D25" s="88"/>
      <c r="E25" s="101"/>
      <c r="F25" s="120"/>
    </row>
    <row r="26" spans="1:7" ht="17" thickBot="1">
      <c r="A26" s="101" t="s">
        <v>21</v>
      </c>
      <c r="B26" s="234"/>
      <c r="C26" s="187">
        <f>SUM(C9:C25)</f>
        <v>0</v>
      </c>
      <c r="D26" s="88"/>
      <c r="E26" s="101"/>
      <c r="F26" s="119"/>
    </row>
    <row r="27" spans="1:7" ht="17" thickTop="1">
      <c r="A27" s="88"/>
      <c r="B27" s="228"/>
      <c r="D27" s="88"/>
      <c r="E27" s="88"/>
      <c r="F27" s="121"/>
    </row>
    <row r="28" spans="1:7">
      <c r="A28" s="63" t="s">
        <v>50</v>
      </c>
      <c r="B28" s="229"/>
      <c r="C28" s="114"/>
      <c r="D28" s="114"/>
      <c r="E28" s="114"/>
      <c r="F28" s="114"/>
      <c r="G28" s="114"/>
    </row>
    <row r="29" spans="1:7">
      <c r="A29" s="88" t="s">
        <v>48</v>
      </c>
      <c r="B29" s="228"/>
      <c r="C29" s="103">
        <f>'Trip Cost Estimatator'!F23</f>
        <v>0</v>
      </c>
      <c r="D29" s="123"/>
      <c r="E29" s="123"/>
      <c r="F29" s="123"/>
      <c r="G29" s="123"/>
    </row>
    <row r="30" spans="1:7">
      <c r="A30" s="88" t="s">
        <v>49</v>
      </c>
      <c r="B30" s="228"/>
      <c r="C30" s="138">
        <f>IF(C5="",C26/C4,C26/C5)</f>
        <v>0</v>
      </c>
      <c r="D30" s="123"/>
      <c r="E30" s="123"/>
      <c r="F30" s="123"/>
      <c r="G30" s="123"/>
    </row>
    <row r="31" spans="1:7">
      <c r="A31" s="88"/>
      <c r="B31" s="228"/>
      <c r="D31" s="88"/>
      <c r="E31" s="88"/>
      <c r="F31" s="88"/>
    </row>
    <row r="32" spans="1:7" ht="17" thickBot="1">
      <c r="A32" s="101" t="s">
        <v>53</v>
      </c>
      <c r="B32" s="234"/>
      <c r="C32" s="85">
        <f>C30-C29</f>
        <v>0</v>
      </c>
      <c r="D32" s="88"/>
      <c r="E32" s="124"/>
      <c r="F32" s="39"/>
    </row>
    <row r="33" spans="1:6" ht="17" thickTop="1">
      <c r="A33" s="88"/>
      <c r="B33" s="228"/>
      <c r="D33" s="88"/>
      <c r="E33" s="124"/>
      <c r="F33" s="39"/>
    </row>
    <row r="34" spans="1:6">
      <c r="A34" s="88"/>
      <c r="B34" s="228"/>
      <c r="D34" s="88"/>
      <c r="E34" s="88"/>
      <c r="F34" s="39"/>
    </row>
    <row r="35" spans="1:6">
      <c r="A35" s="88"/>
      <c r="B35" s="228"/>
      <c r="D35" s="88"/>
      <c r="E35" s="88"/>
      <c r="F35" s="88"/>
    </row>
    <row r="36" spans="1:6">
      <c r="A36" s="88"/>
      <c r="B36" s="228"/>
      <c r="D36" s="88"/>
      <c r="E36" s="88"/>
      <c r="F36" s="88"/>
    </row>
    <row r="37" spans="1:6">
      <c r="A37" s="88"/>
      <c r="B37" s="228"/>
      <c r="D37" s="88"/>
      <c r="E37" s="88"/>
      <c r="F37" s="88"/>
    </row>
    <row r="38" spans="1:6">
      <c r="A38" s="88"/>
      <c r="B38" s="228"/>
      <c r="D38" s="88"/>
      <c r="E38" s="88"/>
      <c r="F38" s="88"/>
    </row>
    <row r="39" spans="1:6">
      <c r="A39" s="88"/>
      <c r="B39" s="228"/>
      <c r="D39" s="88"/>
      <c r="E39" s="88"/>
      <c r="F39" s="88"/>
    </row>
    <row r="40" spans="1:6">
      <c r="A40" s="88"/>
      <c r="B40" s="228"/>
      <c r="D40" s="88"/>
      <c r="E40" s="88"/>
      <c r="F40" s="88"/>
    </row>
    <row r="41" spans="1:6">
      <c r="A41" s="88"/>
      <c r="B41" s="228"/>
      <c r="D41" s="88"/>
      <c r="E41" s="88"/>
      <c r="F41" s="88"/>
    </row>
    <row r="44" spans="1:6">
      <c r="C44" s="163"/>
      <c r="D44" s="159"/>
    </row>
    <row r="49" spans="1:5">
      <c r="A49" s="206"/>
      <c r="B49" s="235"/>
      <c r="C49" s="207"/>
      <c r="D49" s="206"/>
      <c r="E49" s="206"/>
    </row>
    <row r="50" spans="1:5">
      <c r="A50" s="203"/>
      <c r="B50" s="232"/>
      <c r="C50" s="204"/>
      <c r="D50" s="202"/>
      <c r="E50" s="206"/>
    </row>
    <row r="51" spans="1:5">
      <c r="A51" s="208"/>
      <c r="B51" s="236"/>
      <c r="C51" s="203"/>
      <c r="D51" s="202"/>
      <c r="E51" s="206"/>
    </row>
    <row r="52" spans="1:5">
      <c r="A52" s="203"/>
      <c r="B52" s="232"/>
      <c r="C52" s="204"/>
      <c r="D52" s="209"/>
      <c r="E52" s="206"/>
    </row>
    <row r="53" spans="1:5">
      <c r="A53" s="209"/>
      <c r="B53" s="237"/>
      <c r="C53" s="209"/>
      <c r="D53" s="202"/>
      <c r="E53" s="206"/>
    </row>
    <row r="54" spans="1:5">
      <c r="A54" s="209"/>
      <c r="B54" s="237"/>
      <c r="C54" s="209"/>
      <c r="D54" s="202"/>
      <c r="E54" s="206"/>
    </row>
    <row r="55" spans="1:5">
      <c r="A55" s="209"/>
      <c r="B55" s="237"/>
      <c r="C55" s="209"/>
      <c r="D55" s="210"/>
      <c r="E55" s="206"/>
    </row>
    <row r="56" spans="1:5">
      <c r="A56" s="203"/>
      <c r="B56" s="232"/>
      <c r="C56" s="203"/>
      <c r="D56" s="202"/>
      <c r="E56" s="206"/>
    </row>
    <row r="57" spans="1:5">
      <c r="A57" s="209"/>
      <c r="B57" s="237"/>
      <c r="C57" s="209"/>
      <c r="D57" s="210"/>
      <c r="E57" s="206"/>
    </row>
    <row r="58" spans="1:5">
      <c r="A58" s="208"/>
      <c r="B58" s="236"/>
      <c r="C58" s="203"/>
      <c r="D58" s="202"/>
      <c r="E58" s="206"/>
    </row>
    <row r="59" spans="1:5">
      <c r="A59" s="203"/>
      <c r="B59" s="232"/>
      <c r="C59" s="204"/>
      <c r="D59" s="209"/>
      <c r="E59" s="206"/>
    </row>
    <row r="60" spans="1:5">
      <c r="A60" s="209"/>
      <c r="B60" s="237"/>
      <c r="C60" s="209"/>
      <c r="D60" s="202"/>
      <c r="E60" s="206"/>
    </row>
    <row r="61" spans="1:5">
      <c r="A61" s="209"/>
      <c r="B61" s="237"/>
      <c r="C61" s="209"/>
      <c r="D61" s="210"/>
      <c r="E61" s="206"/>
    </row>
    <row r="62" spans="1:5">
      <c r="A62" s="203"/>
      <c r="B62" s="232"/>
      <c r="C62" s="203"/>
      <c r="D62" s="202"/>
      <c r="E62" s="206"/>
    </row>
    <row r="63" spans="1:5">
      <c r="A63" s="145"/>
      <c r="B63" s="228"/>
      <c r="C63" s="145"/>
      <c r="D63" s="144"/>
    </row>
  </sheetData>
  <mergeCells count="2">
    <mergeCell ref="A1:G1"/>
    <mergeCell ref="A3:G3"/>
  </mergeCells>
  <phoneticPr fontId="5" type="noConversion"/>
  <conditionalFormatting sqref="C32">
    <cfRule type="cellIs" dxfId="9" priority="1" operator="lessThanOrEqual">
      <formula>0</formula>
    </cfRule>
    <cfRule type="cellIs" dxfId="8" priority="3" operator="greaterThan">
      <formula>0</formula>
    </cfRule>
  </conditionalFormatting>
  <pageMargins left="0.25" right="0.25" top="0.75" bottom="0.75" header="0.3" footer="0.3"/>
  <pageSetup paperSize="9" orientation="landscape" horizontalDpi="4294967292" verticalDpi="4294967292"/>
  <headerFooter alignWithMargins="0"/>
  <ignoredErrors>
    <ignoredError sqref="C26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70"/>
  <sheetViews>
    <sheetView tabSelected="1" workbookViewId="0">
      <selection activeCell="C10" sqref="C10"/>
    </sheetView>
  </sheetViews>
  <sheetFormatPr baseColWidth="10" defaultColWidth="10.83203125" defaultRowHeight="16"/>
  <cols>
    <col min="1" max="1" width="30.6640625" style="143" customWidth="1"/>
    <col min="2" max="2" width="11.83203125" style="143" customWidth="1"/>
    <col min="3" max="3" width="13.83203125" style="144" customWidth="1"/>
    <col min="4" max="4" width="13.83203125" style="143" customWidth="1"/>
    <col min="5" max="6" width="15.33203125" style="143" customWidth="1"/>
    <col min="7" max="16384" width="10.83203125" style="143"/>
  </cols>
  <sheetData>
    <row r="1" spans="1:6" ht="30" customHeight="1" thickBot="1">
      <c r="A1" s="335" t="s">
        <v>61</v>
      </c>
      <c r="B1" s="336"/>
      <c r="C1" s="337"/>
      <c r="D1" s="337"/>
      <c r="E1" s="337"/>
      <c r="F1" s="337"/>
    </row>
    <row r="3" spans="1:6" s="40" customFormat="1">
      <c r="A3" s="333" t="s">
        <v>102</v>
      </c>
      <c r="B3" s="334"/>
      <c r="C3" s="334"/>
      <c r="D3" s="334"/>
      <c r="E3" s="334"/>
      <c r="F3" s="334"/>
    </row>
    <row r="4" spans="1:6" s="40" customFormat="1">
      <c r="A4" s="88" t="s">
        <v>98</v>
      </c>
      <c r="B4" s="195">
        <f>'Participants '!C36</f>
        <v>1</v>
      </c>
      <c r="C4" s="88" t="s">
        <v>103</v>
      </c>
      <c r="D4" s="88"/>
      <c r="E4" s="88"/>
      <c r="F4" s="39"/>
    </row>
    <row r="5" spans="1:6" s="40" customFormat="1">
      <c r="A5" s="88" t="s">
        <v>100</v>
      </c>
      <c r="B5" s="196"/>
      <c r="C5" s="88" t="s">
        <v>101</v>
      </c>
      <c r="D5" s="88"/>
      <c r="E5" s="88"/>
      <c r="F5" s="39"/>
    </row>
    <row r="7" spans="1:6">
      <c r="A7" s="129" t="s">
        <v>71</v>
      </c>
      <c r="B7" s="129"/>
      <c r="C7" s="89"/>
      <c r="D7" s="64"/>
      <c r="E7" s="64"/>
      <c r="F7" s="64"/>
    </row>
    <row r="8" spans="1:6">
      <c r="A8" s="145"/>
      <c r="B8" s="145"/>
    </row>
    <row r="9" spans="1:6">
      <c r="A9" s="17" t="s">
        <v>104</v>
      </c>
      <c r="B9" s="150">
        <f>'Trip Cost Estimatator'!C26</f>
        <v>9</v>
      </c>
      <c r="C9" s="21" t="s">
        <v>183</v>
      </c>
      <c r="D9"/>
      <c r="F9"/>
    </row>
    <row r="10" spans="1:6">
      <c r="A10" s="163"/>
      <c r="B10" s="163"/>
      <c r="C10" s="90"/>
      <c r="D10" s="170"/>
      <c r="E10" s="169"/>
    </row>
    <row r="11" spans="1:6">
      <c r="A11" s="224" t="s">
        <v>127</v>
      </c>
      <c r="B11" s="225"/>
      <c r="C11" s="159"/>
      <c r="D11" s="169"/>
      <c r="E11" s="168"/>
    </row>
    <row r="12" spans="1:6">
      <c r="A12" s="163" t="s">
        <v>63</v>
      </c>
      <c r="B12" s="162">
        <v>0</v>
      </c>
      <c r="C12" s="145"/>
      <c r="D12" s="169"/>
      <c r="E12" s="168"/>
    </row>
    <row r="13" spans="1:6">
      <c r="A13" s="145" t="s">
        <v>85</v>
      </c>
      <c r="B13" s="145"/>
      <c r="C13" s="159">
        <f>ROUNDUP(B12/100*$B$9,2)</f>
        <v>0</v>
      </c>
      <c r="D13" s="152"/>
    </row>
    <row r="14" spans="1:6">
      <c r="A14" s="145" t="s">
        <v>64</v>
      </c>
      <c r="B14" s="145"/>
      <c r="C14" s="205"/>
      <c r="D14" s="152"/>
    </row>
    <row r="15" spans="1:6">
      <c r="A15" s="145" t="s">
        <v>153</v>
      </c>
      <c r="B15" s="145"/>
      <c r="C15" s="220"/>
      <c r="D15" s="152"/>
    </row>
    <row r="16" spans="1:6" s="164" customFormat="1">
      <c r="A16" s="157" t="s">
        <v>69</v>
      </c>
      <c r="B16" s="157"/>
      <c r="D16" s="202">
        <f>SUM(C13:C15)</f>
        <v>0</v>
      </c>
    </row>
    <row r="17" spans="1:9" s="164" customFormat="1">
      <c r="A17" s="157"/>
      <c r="B17" s="167"/>
      <c r="C17" s="166"/>
      <c r="D17" s="221"/>
      <c r="E17" s="165"/>
      <c r="H17" s="143"/>
      <c r="I17" s="143"/>
    </row>
    <row r="18" spans="1:9" s="164" customFormat="1">
      <c r="A18" s="224" t="s">
        <v>128</v>
      </c>
      <c r="B18" s="225"/>
      <c r="C18" s="159"/>
      <c r="D18" s="210"/>
      <c r="E18" s="165"/>
    </row>
    <row r="19" spans="1:9">
      <c r="A19" s="163" t="s">
        <v>63</v>
      </c>
      <c r="B19" s="162">
        <v>0</v>
      </c>
      <c r="C19" s="145"/>
      <c r="D19" s="160"/>
      <c r="E19" s="161"/>
    </row>
    <row r="20" spans="1:9">
      <c r="A20" s="145" t="s">
        <v>85</v>
      </c>
      <c r="B20" s="145"/>
      <c r="C20" s="159">
        <f>ROUNDUP(B19/100*$B$9,2)</f>
        <v>0</v>
      </c>
      <c r="D20" s="160"/>
      <c r="E20" s="160"/>
    </row>
    <row r="21" spans="1:9">
      <c r="A21" s="145" t="s">
        <v>64</v>
      </c>
      <c r="B21" s="145"/>
      <c r="C21" s="205"/>
      <c r="D21" s="160"/>
      <c r="E21" s="160"/>
    </row>
    <row r="22" spans="1:9">
      <c r="A22" s="145" t="s">
        <v>153</v>
      </c>
      <c r="B22" s="145"/>
      <c r="C22" s="220"/>
      <c r="D22" s="158"/>
      <c r="E22" s="152"/>
      <c r="F22" s="154"/>
    </row>
    <row r="23" spans="1:9">
      <c r="A23" s="157" t="s">
        <v>68</v>
      </c>
      <c r="B23" s="157"/>
      <c r="D23" s="202">
        <f>SUM(C20:C22)</f>
        <v>0</v>
      </c>
      <c r="E23" s="154"/>
      <c r="F23" s="156"/>
    </row>
    <row r="24" spans="1:9">
      <c r="A24" s="145"/>
      <c r="B24" s="145"/>
      <c r="D24" s="152"/>
      <c r="E24" s="154"/>
      <c r="F24" s="156"/>
    </row>
    <row r="25" spans="1:9" s="164" customFormat="1">
      <c r="A25" s="224" t="s">
        <v>129</v>
      </c>
      <c r="B25" s="225"/>
      <c r="C25" s="159"/>
      <c r="D25" s="210"/>
      <c r="E25" s="165"/>
    </row>
    <row r="26" spans="1:9">
      <c r="A26" s="163" t="s">
        <v>63</v>
      </c>
      <c r="B26" s="162">
        <v>0</v>
      </c>
      <c r="C26" s="145"/>
      <c r="D26" s="160"/>
      <c r="E26" s="161"/>
    </row>
    <row r="27" spans="1:9">
      <c r="A27" s="145" t="s">
        <v>85</v>
      </c>
      <c r="B27" s="145"/>
      <c r="C27" s="159">
        <f>ROUNDUP(B26/100*$B$9,2)</f>
        <v>0</v>
      </c>
      <c r="D27" s="160"/>
      <c r="E27" s="160"/>
    </row>
    <row r="28" spans="1:9">
      <c r="A28" s="145" t="s">
        <v>64</v>
      </c>
      <c r="B28" s="145"/>
      <c r="C28" s="205"/>
      <c r="D28" s="160"/>
      <c r="E28" s="160"/>
    </row>
    <row r="29" spans="1:9">
      <c r="A29" s="145" t="s">
        <v>153</v>
      </c>
      <c r="B29" s="145"/>
      <c r="C29" s="220"/>
      <c r="D29" s="158"/>
      <c r="E29" s="152"/>
      <c r="F29" s="154"/>
    </row>
    <row r="30" spans="1:9">
      <c r="A30" s="201" t="s">
        <v>67</v>
      </c>
      <c r="B30" s="157"/>
      <c r="D30" s="202">
        <f>SUM(C27:C29)</f>
        <v>0</v>
      </c>
      <c r="E30" s="154"/>
      <c r="F30" s="156"/>
    </row>
    <row r="31" spans="1:9">
      <c r="A31" s="145"/>
      <c r="B31" s="145"/>
      <c r="D31" s="152"/>
      <c r="E31" s="154"/>
      <c r="F31" s="156"/>
    </row>
    <row r="32" spans="1:9" s="164" customFormat="1">
      <c r="A32" s="224" t="s">
        <v>130</v>
      </c>
      <c r="B32" s="225"/>
      <c r="C32" s="159"/>
      <c r="D32" s="210"/>
      <c r="E32" s="165"/>
    </row>
    <row r="33" spans="1:6">
      <c r="A33" s="222" t="s">
        <v>63</v>
      </c>
      <c r="B33" s="162">
        <v>0</v>
      </c>
      <c r="C33" s="145"/>
      <c r="D33" s="160"/>
      <c r="E33" s="161"/>
    </row>
    <row r="34" spans="1:6">
      <c r="A34" s="145" t="s">
        <v>85</v>
      </c>
      <c r="B34" s="145"/>
      <c r="C34" s="159">
        <f>ROUNDUP(B33/100*$B$9,2)</f>
        <v>0</v>
      </c>
      <c r="D34" s="160"/>
      <c r="E34" s="160"/>
    </row>
    <row r="35" spans="1:6">
      <c r="A35" s="145" t="s">
        <v>64</v>
      </c>
      <c r="B35" s="145"/>
      <c r="C35" s="205"/>
      <c r="D35" s="160"/>
      <c r="E35" s="160"/>
    </row>
    <row r="36" spans="1:6">
      <c r="A36" s="145" t="s">
        <v>153</v>
      </c>
      <c r="B36" s="145"/>
      <c r="C36" s="220"/>
      <c r="D36" s="158"/>
      <c r="E36" s="152"/>
      <c r="F36" s="154"/>
    </row>
    <row r="37" spans="1:6">
      <c r="A37" s="201" t="s">
        <v>162</v>
      </c>
      <c r="B37" s="157"/>
      <c r="C37" s="223"/>
      <c r="D37" s="202">
        <f>SUM(C34:C36)</f>
        <v>0</v>
      </c>
      <c r="E37" s="154"/>
      <c r="F37" s="156"/>
    </row>
    <row r="38" spans="1:6">
      <c r="A38" s="157"/>
      <c r="B38" s="157"/>
      <c r="C38" s="202"/>
      <c r="D38" s="152"/>
      <c r="E38" s="154"/>
      <c r="F38" s="156"/>
    </row>
    <row r="39" spans="1:6" ht="17" thickBot="1">
      <c r="A39" s="149" t="s">
        <v>21</v>
      </c>
      <c r="B39" s="149"/>
      <c r="D39" s="194">
        <f>SUM(D11:D37)</f>
        <v>0</v>
      </c>
      <c r="E39" s="154"/>
      <c r="F39" s="153"/>
    </row>
    <row r="40" spans="1:6">
      <c r="A40" s="149"/>
      <c r="B40" s="149"/>
      <c r="C40" s="155"/>
      <c r="E40" s="154"/>
      <c r="F40" s="153"/>
    </row>
    <row r="41" spans="1:6">
      <c r="A41" s="149"/>
      <c r="B41" s="149"/>
      <c r="C41" s="155"/>
      <c r="E41" s="154"/>
      <c r="F41" s="153"/>
    </row>
    <row r="42" spans="1:6">
      <c r="A42" s="145"/>
      <c r="B42" s="145"/>
      <c r="F42" s="152"/>
    </row>
    <row r="43" spans="1:6">
      <c r="A43" s="129" t="s">
        <v>50</v>
      </c>
      <c r="B43" s="129"/>
      <c r="C43" s="151"/>
      <c r="D43" s="64"/>
      <c r="E43" s="64"/>
      <c r="F43" s="64"/>
    </row>
    <row r="44" spans="1:6">
      <c r="A44" s="145" t="s">
        <v>62</v>
      </c>
      <c r="B44" s="145"/>
      <c r="D44" s="150">
        <f>'Trip Cost Estimatator'!F38</f>
        <v>0</v>
      </c>
      <c r="E44" s="84"/>
      <c r="F44" s="84"/>
    </row>
    <row r="45" spans="1:6">
      <c r="A45" s="145" t="s">
        <v>70</v>
      </c>
      <c r="B45" s="145"/>
      <c r="D45" s="138">
        <f>IF(B5="",D39/B4,D39/B5)</f>
        <v>0</v>
      </c>
      <c r="E45" s="84"/>
      <c r="F45" s="84"/>
    </row>
    <row r="46" spans="1:6">
      <c r="A46" s="145"/>
      <c r="B46" s="145"/>
      <c r="D46" s="144"/>
    </row>
    <row r="47" spans="1:6" ht="17" thickBot="1">
      <c r="A47" s="149" t="s">
        <v>53</v>
      </c>
      <c r="B47" s="149"/>
      <c r="D47" s="148">
        <f>D45-D44</f>
        <v>0</v>
      </c>
      <c r="E47" s="147"/>
      <c r="F47" s="146"/>
    </row>
    <row r="48" spans="1:6" s="164" customFormat="1">
      <c r="A48" s="249"/>
      <c r="B48" s="249"/>
      <c r="C48" s="250"/>
      <c r="D48" s="251"/>
      <c r="E48" s="252"/>
    </row>
    <row r="49" spans="1:6">
      <c r="A49" s="255" t="s">
        <v>133</v>
      </c>
      <c r="B49" s="145"/>
      <c r="E49" s="147"/>
      <c r="F49" s="146"/>
    </row>
    <row r="50" spans="1:6">
      <c r="A50" s="253" t="s">
        <v>144</v>
      </c>
      <c r="B50" s="260">
        <f>D39</f>
        <v>0</v>
      </c>
      <c r="F50" s="146"/>
    </row>
    <row r="51" spans="1:6">
      <c r="A51" s="253" t="s">
        <v>145</v>
      </c>
      <c r="B51" s="167">
        <f>SUM(B11:B42)</f>
        <v>0</v>
      </c>
      <c r="C51" s="143"/>
      <c r="D51" s="197"/>
    </row>
    <row r="52" spans="1:6" ht="16" customHeight="1">
      <c r="A52" s="253" t="s">
        <v>146</v>
      </c>
      <c r="B52" s="254">
        <f>IF(B5="",B4,B5)</f>
        <v>1</v>
      </c>
      <c r="C52" s="143"/>
    </row>
    <row r="53" spans="1:6">
      <c r="C53" s="143"/>
    </row>
    <row r="54" spans="1:6" ht="29">
      <c r="A54" s="261" t="s">
        <v>147</v>
      </c>
      <c r="B54" s="262">
        <f>IF(B50=0,,B50/B51/B52)</f>
        <v>0</v>
      </c>
      <c r="C54" s="143"/>
    </row>
    <row r="55" spans="1:6">
      <c r="C55" s="143"/>
    </row>
    <row r="56" spans="1:6">
      <c r="C56" s="143"/>
    </row>
    <row r="57" spans="1:6">
      <c r="C57" s="143"/>
    </row>
    <row r="58" spans="1:6">
      <c r="C58" s="143"/>
    </row>
    <row r="59" spans="1:6">
      <c r="C59" s="143"/>
    </row>
    <row r="60" spans="1:6">
      <c r="C60" s="143"/>
    </row>
    <row r="61" spans="1:6">
      <c r="C61" s="143"/>
    </row>
    <row r="62" spans="1:6">
      <c r="B62" s="145"/>
      <c r="D62" s="145"/>
    </row>
    <row r="63" spans="1:6">
      <c r="B63" s="145"/>
      <c r="D63" s="145"/>
    </row>
    <row r="64" spans="1:6">
      <c r="A64" s="145"/>
      <c r="B64" s="145"/>
      <c r="D64" s="145"/>
    </row>
    <row r="65" spans="1:4">
      <c r="A65" s="145"/>
      <c r="B65" s="145"/>
      <c r="D65" s="145"/>
    </row>
    <row r="66" spans="1:4">
      <c r="A66" s="145"/>
      <c r="B66" s="145"/>
      <c r="D66" s="145"/>
    </row>
    <row r="67" spans="1:4">
      <c r="A67" s="145"/>
      <c r="B67" s="145"/>
      <c r="D67" s="145"/>
    </row>
    <row r="68" spans="1:4">
      <c r="A68" s="145"/>
      <c r="B68" s="145"/>
      <c r="D68" s="145"/>
    </row>
    <row r="69" spans="1:4">
      <c r="A69" s="145"/>
    </row>
    <row r="70" spans="1:4">
      <c r="A70" s="145"/>
    </row>
  </sheetData>
  <mergeCells count="2">
    <mergeCell ref="A1:F1"/>
    <mergeCell ref="A3:F3"/>
  </mergeCells>
  <conditionalFormatting sqref="D47">
    <cfRule type="cellIs" dxfId="7" priority="1" operator="lessThanOrEqual">
      <formula>0</formula>
    </cfRule>
    <cfRule type="cellIs" dxfId="6" priority="2" operator="greaterThan">
      <formula>0</formula>
    </cfRule>
  </conditionalFormatting>
  <pageMargins left="0.25" right="0.25" top="0.75" bottom="0.75" header="0.3" footer="0.3"/>
  <pageSetup paperSize="9" scale="95"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4"/>
  <sheetViews>
    <sheetView workbookViewId="0">
      <selection activeCell="C5" sqref="C5"/>
    </sheetView>
  </sheetViews>
  <sheetFormatPr baseColWidth="10" defaultColWidth="10.83203125" defaultRowHeight="16"/>
  <cols>
    <col min="1" max="1" width="43.5" style="40" bestFit="1" customWidth="1"/>
    <col min="2" max="2" width="14" style="40" customWidth="1"/>
    <col min="3" max="3" width="14.1640625" style="110" customWidth="1"/>
    <col min="4" max="4" width="6.6640625" style="40" customWidth="1"/>
    <col min="5" max="6" width="15.33203125" style="40" customWidth="1"/>
    <col min="7" max="7" width="10.83203125" style="39"/>
    <col min="8" max="16384" width="10.83203125" style="40"/>
  </cols>
  <sheetData>
    <row r="1" spans="1:8" ht="30" customHeight="1" thickBot="1">
      <c r="A1" s="335" t="s">
        <v>72</v>
      </c>
      <c r="B1" s="336"/>
      <c r="C1" s="336"/>
      <c r="D1" s="337"/>
      <c r="E1" s="337"/>
      <c r="F1" s="337"/>
      <c r="G1" s="337"/>
    </row>
    <row r="2" spans="1:8">
      <c r="A2" s="88"/>
      <c r="B2" s="88"/>
      <c r="C2" s="88"/>
      <c r="D2" s="92"/>
      <c r="E2" s="88"/>
      <c r="F2" s="88"/>
      <c r="G2" s="88"/>
      <c r="H2" s="126"/>
    </row>
    <row r="3" spans="1:8">
      <c r="A3" s="333" t="s">
        <v>102</v>
      </c>
      <c r="B3" s="333"/>
      <c r="C3" s="334"/>
      <c r="D3" s="334"/>
      <c r="E3" s="334"/>
      <c r="F3" s="334"/>
      <c r="G3" s="334"/>
    </row>
    <row r="4" spans="1:8">
      <c r="A4" s="88" t="s">
        <v>98</v>
      </c>
      <c r="B4" s="88"/>
      <c r="C4" s="195">
        <f>'Participants '!C36+'Participants '!C37</f>
        <v>2</v>
      </c>
      <c r="D4" s="88" t="s">
        <v>99</v>
      </c>
      <c r="E4" s="88"/>
      <c r="F4" s="88"/>
    </row>
    <row r="5" spans="1:8">
      <c r="A5" s="88" t="s">
        <v>100</v>
      </c>
      <c r="B5" s="88"/>
      <c r="C5" s="196"/>
      <c r="D5" s="88" t="s">
        <v>101</v>
      </c>
      <c r="E5" s="88"/>
      <c r="F5" s="88"/>
    </row>
    <row r="6" spans="1:8">
      <c r="A6" s="88"/>
      <c r="B6" s="88"/>
      <c r="C6" s="198"/>
      <c r="D6" s="88"/>
      <c r="E6" s="88"/>
      <c r="F6" s="88"/>
    </row>
    <row r="7" spans="1:8">
      <c r="A7" s="63" t="s">
        <v>73</v>
      </c>
      <c r="B7" s="129"/>
      <c r="C7" s="63"/>
      <c r="D7" s="102"/>
      <c r="E7" s="114"/>
      <c r="F7" s="114"/>
      <c r="G7" s="114"/>
      <c r="H7" s="84"/>
    </row>
    <row r="8" spans="1:8">
      <c r="A8" s="88"/>
      <c r="B8" s="88"/>
      <c r="C8" s="88"/>
      <c r="D8" s="92"/>
      <c r="E8" s="88"/>
      <c r="F8" s="88"/>
      <c r="G8" s="88"/>
      <c r="H8" s="126"/>
    </row>
    <row r="9" spans="1:8">
      <c r="A9" s="141" t="s">
        <v>170</v>
      </c>
      <c r="B9" s="13"/>
      <c r="C9" s="39"/>
      <c r="D9" s="88"/>
      <c r="E9" s="88"/>
      <c r="F9" s="88"/>
      <c r="G9" s="88"/>
      <c r="H9" s="39"/>
    </row>
    <row r="10" spans="1:8">
      <c r="A10" s="226" t="s">
        <v>171</v>
      </c>
      <c r="B10" s="58">
        <v>0</v>
      </c>
      <c r="C10" s="39"/>
      <c r="D10" s="88"/>
      <c r="E10" s="88"/>
      <c r="F10" s="88"/>
      <c r="G10" s="88"/>
      <c r="H10" s="39"/>
    </row>
    <row r="11" spans="1:8">
      <c r="A11" s="88"/>
      <c r="B11" s="233">
        <v>0</v>
      </c>
      <c r="C11" s="39"/>
      <c r="D11" s="88"/>
      <c r="E11" s="88"/>
      <c r="F11" s="88"/>
      <c r="G11" s="88"/>
      <c r="H11" s="39"/>
    </row>
    <row r="12" spans="1:8">
      <c r="A12" s="201" t="s">
        <v>112</v>
      </c>
      <c r="B12" s="232"/>
      <c r="C12" s="39">
        <f>SUM(B10:B11)</f>
        <v>0</v>
      </c>
      <c r="D12" s="88"/>
      <c r="E12" s="88"/>
      <c r="F12" s="88"/>
      <c r="G12" s="88"/>
      <c r="H12" s="39"/>
    </row>
    <row r="13" spans="1:8">
      <c r="A13" s="201"/>
      <c r="B13" s="232"/>
      <c r="C13" s="39"/>
      <c r="D13" s="88"/>
      <c r="E13" s="88"/>
      <c r="F13" s="88"/>
      <c r="G13" s="88"/>
      <c r="H13" s="39"/>
    </row>
    <row r="14" spans="1:8">
      <c r="A14" s="141" t="s">
        <v>169</v>
      </c>
      <c r="B14" s="13"/>
      <c r="C14" s="39"/>
      <c r="D14" s="88"/>
      <c r="E14" s="88"/>
      <c r="F14" s="88"/>
      <c r="G14" s="88"/>
      <c r="H14" s="39"/>
    </row>
    <row r="15" spans="1:8">
      <c r="A15" s="227" t="s">
        <v>171</v>
      </c>
      <c r="B15" s="58">
        <v>0</v>
      </c>
      <c r="C15" s="39"/>
      <c r="D15" s="88"/>
      <c r="E15" s="88"/>
      <c r="F15" s="88"/>
      <c r="G15" s="88"/>
      <c r="H15" s="39"/>
    </row>
    <row r="16" spans="1:8">
      <c r="A16" s="88"/>
      <c r="B16" s="233">
        <v>0</v>
      </c>
      <c r="C16" s="39"/>
      <c r="D16" s="88"/>
      <c r="E16" s="88"/>
      <c r="F16" s="88"/>
      <c r="G16" s="88"/>
      <c r="H16" s="39"/>
    </row>
    <row r="17" spans="1:8">
      <c r="A17" s="201" t="s">
        <v>112</v>
      </c>
      <c r="B17" s="232"/>
      <c r="C17" s="39">
        <f>SUM(B15:B16)</f>
        <v>0</v>
      </c>
      <c r="D17" s="88"/>
      <c r="E17" s="88"/>
      <c r="F17" s="88"/>
      <c r="G17" s="88"/>
      <c r="H17" s="39"/>
    </row>
    <row r="18" spans="1:8" ht="17" thickBot="1">
      <c r="A18" s="88" t="s">
        <v>152</v>
      </c>
      <c r="B18" s="88"/>
      <c r="C18" s="189">
        <f>SUM(C9:C17)</f>
        <v>0</v>
      </c>
      <c r="D18" s="88"/>
      <c r="E18" s="88"/>
      <c r="F18" s="88"/>
      <c r="G18" s="88"/>
      <c r="H18" s="39"/>
    </row>
    <row r="19" spans="1:8">
      <c r="A19" s="88"/>
      <c r="B19" s="88"/>
      <c r="C19" s="88"/>
      <c r="D19" s="92"/>
      <c r="E19" s="88"/>
      <c r="F19" s="88"/>
      <c r="G19" s="88"/>
      <c r="H19" s="39"/>
    </row>
    <row r="20" spans="1:8">
      <c r="A20" s="88"/>
      <c r="B20" s="88"/>
      <c r="C20" s="88"/>
      <c r="D20" s="92"/>
      <c r="E20" s="88"/>
      <c r="F20" s="88"/>
      <c r="G20" s="88"/>
      <c r="H20" s="39"/>
    </row>
    <row r="21" spans="1:8">
      <c r="A21" s="63" t="s">
        <v>50</v>
      </c>
      <c r="B21" s="129"/>
      <c r="C21" s="113"/>
      <c r="D21" s="114"/>
      <c r="E21" s="114"/>
      <c r="F21" s="114"/>
      <c r="G21" s="114"/>
    </row>
    <row r="22" spans="1:8">
      <c r="A22" s="88" t="s">
        <v>77</v>
      </c>
      <c r="B22" s="88"/>
      <c r="C22" s="122">
        <f>'Trip Cost Estimatator'!F48</f>
        <v>4</v>
      </c>
      <c r="D22" s="123"/>
      <c r="E22" s="123"/>
      <c r="F22" s="123"/>
      <c r="G22" s="123"/>
    </row>
    <row r="23" spans="1:8">
      <c r="A23" s="88" t="s">
        <v>76</v>
      </c>
      <c r="B23" s="88"/>
      <c r="C23" s="138">
        <f>IF(C5="",C18/C4,C18/C5)</f>
        <v>0</v>
      </c>
      <c r="D23" s="123"/>
      <c r="E23" s="123"/>
      <c r="F23" s="123"/>
      <c r="G23" s="123"/>
    </row>
    <row r="24" spans="1:8">
      <c r="A24" s="88"/>
      <c r="B24" s="88"/>
      <c r="D24" s="88"/>
      <c r="E24" s="88"/>
      <c r="F24" s="88"/>
    </row>
    <row r="25" spans="1:8" ht="17" thickBot="1">
      <c r="A25" s="101" t="s">
        <v>53</v>
      </c>
      <c r="B25" s="101"/>
      <c r="C25" s="112">
        <f>C23-C22</f>
        <v>-4</v>
      </c>
      <c r="D25" s="88"/>
      <c r="E25" s="124"/>
      <c r="F25" s="39"/>
    </row>
    <row r="26" spans="1:8" ht="17" thickTop="1">
      <c r="A26" s="88"/>
      <c r="B26" s="88"/>
      <c r="D26" s="88"/>
      <c r="E26" s="88"/>
      <c r="F26" s="88"/>
    </row>
    <row r="27" spans="1:8">
      <c r="A27" s="88"/>
      <c r="B27" s="88"/>
      <c r="D27" s="88"/>
      <c r="E27" s="88"/>
      <c r="F27" s="88"/>
    </row>
    <row r="28" spans="1:8">
      <c r="A28" s="88"/>
      <c r="B28" s="88"/>
      <c r="D28" s="88"/>
      <c r="E28" s="88"/>
      <c r="F28" s="88"/>
    </row>
    <row r="29" spans="1:8">
      <c r="A29" s="88"/>
      <c r="B29" s="88"/>
      <c r="D29" s="88"/>
      <c r="E29" s="88"/>
      <c r="F29" s="88"/>
    </row>
    <row r="30" spans="1:8">
      <c r="A30" s="88"/>
      <c r="B30" s="39"/>
      <c r="C30" s="40"/>
      <c r="G30" s="40"/>
    </row>
    <row r="31" spans="1:8">
      <c r="A31" s="88"/>
      <c r="B31" s="39"/>
      <c r="C31" s="40"/>
      <c r="G31" s="40"/>
    </row>
    <row r="32" spans="1:8">
      <c r="A32" s="88"/>
      <c r="B32" s="39"/>
      <c r="C32" s="40"/>
      <c r="G32" s="40"/>
    </row>
    <row r="33" spans="2:7">
      <c r="B33" s="39"/>
      <c r="C33" s="40"/>
      <c r="G33" s="40"/>
    </row>
    <row r="34" spans="2:7">
      <c r="B34" s="39"/>
      <c r="C34" s="40"/>
      <c r="G34" s="40"/>
    </row>
  </sheetData>
  <mergeCells count="2">
    <mergeCell ref="A1:G1"/>
    <mergeCell ref="A3:G3"/>
  </mergeCells>
  <phoneticPr fontId="5" type="noConversion"/>
  <conditionalFormatting sqref="C25">
    <cfRule type="cellIs" dxfId="5" priority="1" operator="lessThanOrEqual">
      <formula>0</formula>
    </cfRule>
    <cfRule type="cellIs" dxfId="4" priority="2" operator="greaterThan">
      <formula>0</formula>
    </cfRule>
  </conditionalFormatting>
  <pageMargins left="0.25" right="0.25" top="0.75" bottom="0.75" header="0.3" footer="0.3"/>
  <pageSetup paperSize="9" orientation="landscape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83"/>
  <sheetViews>
    <sheetView workbookViewId="0">
      <pane ySplit="8" topLeftCell="A9" activePane="bottomLeft" state="frozen"/>
      <selection pane="bottomLeft" activeCell="E38" sqref="E38"/>
    </sheetView>
  </sheetViews>
  <sheetFormatPr baseColWidth="10" defaultColWidth="8.83203125" defaultRowHeight="18" customHeight="1"/>
  <cols>
    <col min="1" max="1" width="9.6640625" style="17" bestFit="1" customWidth="1"/>
    <col min="2" max="2" width="53.5" style="17" customWidth="1"/>
    <col min="3" max="5" width="13.83203125" style="8" customWidth="1"/>
    <col min="6" max="16384" width="8.83203125" style="17"/>
  </cols>
  <sheetData>
    <row r="1" spans="1:6" s="143" customFormat="1" ht="30" customHeight="1" thickBot="1">
      <c r="A1" s="335" t="s">
        <v>78</v>
      </c>
      <c r="B1" s="336"/>
      <c r="C1" s="336"/>
      <c r="D1" s="336"/>
      <c r="E1" s="336"/>
      <c r="F1" s="339"/>
    </row>
    <row r="2" spans="1:6" s="2" customFormat="1" ht="18" customHeight="1">
      <c r="A2" s="30"/>
      <c r="B2" s="30"/>
      <c r="C2" s="38"/>
      <c r="D2" s="38"/>
      <c r="E2" s="38"/>
    </row>
    <row r="3" spans="1:6" ht="18" customHeight="1">
      <c r="A3" s="132" t="s">
        <v>107</v>
      </c>
    </row>
    <row r="4" spans="1:6" ht="18" customHeight="1">
      <c r="A4" s="131" t="s">
        <v>141</v>
      </c>
    </row>
    <row r="5" spans="1:6" ht="18" customHeight="1">
      <c r="A5" s="131" t="s">
        <v>142</v>
      </c>
    </row>
    <row r="6" spans="1:6" ht="18" customHeight="1">
      <c r="A6" s="130" t="s">
        <v>143</v>
      </c>
    </row>
    <row r="7" spans="1:6" s="2" customFormat="1" ht="18" customHeight="1">
      <c r="A7" s="30"/>
      <c r="B7" s="30"/>
      <c r="C7" s="38"/>
      <c r="D7" s="38"/>
      <c r="E7" s="38"/>
    </row>
    <row r="8" spans="1:6" s="2" customFormat="1" ht="18" customHeight="1">
      <c r="A8" s="127" t="s">
        <v>19</v>
      </c>
      <c r="B8" s="127" t="s">
        <v>22</v>
      </c>
      <c r="C8" s="128" t="s">
        <v>24</v>
      </c>
      <c r="D8" s="128" t="s">
        <v>23</v>
      </c>
      <c r="E8" s="128" t="s">
        <v>20</v>
      </c>
      <c r="F8" s="129"/>
    </row>
    <row r="9" spans="1:6" ht="18" customHeight="1">
      <c r="A9" s="42"/>
      <c r="C9" s="258"/>
      <c r="D9" s="258"/>
      <c r="E9" s="258">
        <f>+C9-D9</f>
        <v>0</v>
      </c>
    </row>
    <row r="10" spans="1:6" ht="18" customHeight="1">
      <c r="A10" s="140"/>
      <c r="C10" s="258"/>
      <c r="D10" s="258"/>
      <c r="E10" s="258">
        <f>+E9+C10-D10</f>
        <v>0</v>
      </c>
    </row>
    <row r="11" spans="1:6" ht="18" customHeight="1">
      <c r="C11" s="258"/>
      <c r="D11" s="258"/>
      <c r="E11" s="258">
        <f t="shared" ref="E11:E74" si="0">+E10+C11-D11</f>
        <v>0</v>
      </c>
    </row>
    <row r="12" spans="1:6" ht="18" customHeight="1">
      <c r="A12" s="140"/>
      <c r="B12" s="21"/>
      <c r="C12" s="259"/>
      <c r="D12" s="258"/>
      <c r="E12" s="258">
        <f t="shared" si="0"/>
        <v>0</v>
      </c>
    </row>
    <row r="13" spans="1:6" ht="18" customHeight="1">
      <c r="A13" s="140"/>
      <c r="B13" s="21"/>
      <c r="C13" s="259"/>
      <c r="D13" s="258"/>
      <c r="E13" s="258">
        <f t="shared" si="0"/>
        <v>0</v>
      </c>
    </row>
    <row r="14" spans="1:6" ht="18" customHeight="1">
      <c r="A14" s="140"/>
      <c r="B14" s="21"/>
      <c r="C14" s="259"/>
      <c r="D14" s="258"/>
      <c r="E14" s="258">
        <f t="shared" si="0"/>
        <v>0</v>
      </c>
    </row>
    <row r="15" spans="1:6" ht="18" customHeight="1">
      <c r="A15" s="140"/>
      <c r="B15" s="21"/>
      <c r="C15" s="259"/>
      <c r="D15" s="258"/>
      <c r="E15" s="258">
        <f t="shared" si="0"/>
        <v>0</v>
      </c>
    </row>
    <row r="16" spans="1:6" ht="18" customHeight="1">
      <c r="B16" s="21"/>
      <c r="C16" s="259"/>
      <c r="D16" s="258"/>
      <c r="E16" s="258">
        <f t="shared" si="0"/>
        <v>0</v>
      </c>
    </row>
    <row r="17" spans="2:5" ht="18" customHeight="1">
      <c r="B17" s="21"/>
      <c r="C17" s="259"/>
      <c r="D17" s="258"/>
      <c r="E17" s="258">
        <f t="shared" si="0"/>
        <v>0</v>
      </c>
    </row>
    <row r="18" spans="2:5" ht="18" customHeight="1">
      <c r="B18" s="21"/>
      <c r="C18" s="259"/>
      <c r="D18" s="258"/>
      <c r="E18" s="258">
        <f t="shared" si="0"/>
        <v>0</v>
      </c>
    </row>
    <row r="19" spans="2:5" ht="18" customHeight="1">
      <c r="B19" s="21"/>
      <c r="C19" s="259"/>
      <c r="D19" s="258"/>
      <c r="E19" s="258">
        <f t="shared" si="0"/>
        <v>0</v>
      </c>
    </row>
    <row r="20" spans="2:5" ht="18" customHeight="1">
      <c r="B20" s="21"/>
      <c r="C20" s="259"/>
      <c r="D20" s="258"/>
      <c r="E20" s="258">
        <f t="shared" si="0"/>
        <v>0</v>
      </c>
    </row>
    <row r="21" spans="2:5" ht="18" customHeight="1">
      <c r="B21" s="21"/>
      <c r="C21" s="259"/>
      <c r="D21" s="258"/>
      <c r="E21" s="258">
        <f t="shared" si="0"/>
        <v>0</v>
      </c>
    </row>
    <row r="22" spans="2:5" ht="18" customHeight="1">
      <c r="B22" s="21"/>
      <c r="C22" s="259"/>
      <c r="D22" s="258"/>
      <c r="E22" s="258">
        <f t="shared" si="0"/>
        <v>0</v>
      </c>
    </row>
    <row r="23" spans="2:5" ht="18" customHeight="1">
      <c r="B23" s="21"/>
      <c r="C23" s="259"/>
      <c r="D23" s="258"/>
      <c r="E23" s="258">
        <f t="shared" si="0"/>
        <v>0</v>
      </c>
    </row>
    <row r="24" spans="2:5" ht="18" customHeight="1">
      <c r="B24" s="21"/>
      <c r="C24" s="259"/>
      <c r="D24" s="258"/>
      <c r="E24" s="258">
        <f t="shared" si="0"/>
        <v>0</v>
      </c>
    </row>
    <row r="25" spans="2:5" ht="18" customHeight="1">
      <c r="B25" s="21"/>
      <c r="C25" s="259"/>
      <c r="D25" s="258"/>
      <c r="E25" s="258">
        <f t="shared" si="0"/>
        <v>0</v>
      </c>
    </row>
    <row r="26" spans="2:5" ht="18" customHeight="1">
      <c r="B26" s="21"/>
      <c r="C26" s="259"/>
      <c r="D26" s="258"/>
      <c r="E26" s="258">
        <f t="shared" si="0"/>
        <v>0</v>
      </c>
    </row>
    <row r="27" spans="2:5" ht="18" customHeight="1">
      <c r="B27" s="18"/>
      <c r="C27" s="258"/>
      <c r="D27" s="258"/>
      <c r="E27" s="258">
        <f t="shared" si="0"/>
        <v>0</v>
      </c>
    </row>
    <row r="28" spans="2:5" ht="18" customHeight="1">
      <c r="B28" s="18"/>
      <c r="C28" s="258"/>
      <c r="D28" s="258"/>
      <c r="E28" s="258">
        <f t="shared" si="0"/>
        <v>0</v>
      </c>
    </row>
    <row r="29" spans="2:5" ht="18" customHeight="1">
      <c r="B29" s="18"/>
      <c r="C29" s="258"/>
      <c r="D29" s="258"/>
      <c r="E29" s="258">
        <f t="shared" si="0"/>
        <v>0</v>
      </c>
    </row>
    <row r="30" spans="2:5" ht="18" customHeight="1">
      <c r="B30" s="18"/>
      <c r="C30" s="258"/>
      <c r="D30" s="258"/>
      <c r="E30" s="258">
        <f t="shared" si="0"/>
        <v>0</v>
      </c>
    </row>
    <row r="31" spans="2:5" ht="18" customHeight="1">
      <c r="B31" s="18"/>
      <c r="C31" s="258"/>
      <c r="D31" s="258"/>
      <c r="E31" s="258">
        <f t="shared" si="0"/>
        <v>0</v>
      </c>
    </row>
    <row r="32" spans="2:5" ht="18" customHeight="1">
      <c r="B32" s="18"/>
      <c r="C32" s="258"/>
      <c r="D32" s="258"/>
      <c r="E32" s="258">
        <f t="shared" si="0"/>
        <v>0</v>
      </c>
    </row>
    <row r="33" spans="3:5" ht="18" customHeight="1">
      <c r="C33" s="258"/>
      <c r="D33" s="258"/>
      <c r="E33" s="258">
        <f t="shared" si="0"/>
        <v>0</v>
      </c>
    </row>
    <row r="34" spans="3:5" ht="18" customHeight="1">
      <c r="C34" s="258"/>
      <c r="D34" s="258"/>
      <c r="E34" s="258">
        <f t="shared" si="0"/>
        <v>0</v>
      </c>
    </row>
    <row r="35" spans="3:5" ht="18" customHeight="1">
      <c r="C35" s="258"/>
      <c r="D35" s="258"/>
      <c r="E35" s="258">
        <f t="shared" si="0"/>
        <v>0</v>
      </c>
    </row>
    <row r="36" spans="3:5" ht="18" customHeight="1">
      <c r="C36" s="258"/>
      <c r="D36" s="258"/>
      <c r="E36" s="258">
        <f t="shared" si="0"/>
        <v>0</v>
      </c>
    </row>
    <row r="37" spans="3:5" ht="18" customHeight="1">
      <c r="C37" s="258"/>
      <c r="D37" s="258"/>
      <c r="E37" s="258">
        <f t="shared" si="0"/>
        <v>0</v>
      </c>
    </row>
    <row r="38" spans="3:5" ht="18" customHeight="1">
      <c r="C38" s="258"/>
      <c r="D38" s="258"/>
      <c r="E38" s="258">
        <f t="shared" si="0"/>
        <v>0</v>
      </c>
    </row>
    <row r="39" spans="3:5" ht="18" customHeight="1">
      <c r="C39" s="258"/>
      <c r="D39" s="258"/>
      <c r="E39" s="258">
        <f t="shared" si="0"/>
        <v>0</v>
      </c>
    </row>
    <row r="40" spans="3:5" ht="18" customHeight="1">
      <c r="C40" s="258"/>
      <c r="D40" s="258"/>
      <c r="E40" s="258">
        <f t="shared" si="0"/>
        <v>0</v>
      </c>
    </row>
    <row r="41" spans="3:5" ht="18" customHeight="1">
      <c r="C41" s="258"/>
      <c r="D41" s="258"/>
      <c r="E41" s="258">
        <f t="shared" si="0"/>
        <v>0</v>
      </c>
    </row>
    <row r="42" spans="3:5" ht="18" customHeight="1">
      <c r="C42" s="258"/>
      <c r="D42" s="258"/>
      <c r="E42" s="258">
        <f t="shared" si="0"/>
        <v>0</v>
      </c>
    </row>
    <row r="43" spans="3:5" ht="18" customHeight="1">
      <c r="C43" s="258"/>
      <c r="D43" s="258"/>
      <c r="E43" s="258">
        <f t="shared" si="0"/>
        <v>0</v>
      </c>
    </row>
    <row r="44" spans="3:5" ht="18" customHeight="1">
      <c r="C44" s="258"/>
      <c r="D44" s="258"/>
      <c r="E44" s="258">
        <f t="shared" si="0"/>
        <v>0</v>
      </c>
    </row>
    <row r="45" spans="3:5" ht="18" customHeight="1">
      <c r="C45" s="258"/>
      <c r="D45" s="258"/>
      <c r="E45" s="258">
        <f t="shared" si="0"/>
        <v>0</v>
      </c>
    </row>
    <row r="46" spans="3:5" ht="18" customHeight="1">
      <c r="C46" s="258"/>
      <c r="D46" s="258"/>
      <c r="E46" s="258">
        <f t="shared" si="0"/>
        <v>0</v>
      </c>
    </row>
    <row r="47" spans="3:5" ht="18" customHeight="1">
      <c r="C47" s="258"/>
      <c r="D47" s="258"/>
      <c r="E47" s="258">
        <f t="shared" si="0"/>
        <v>0</v>
      </c>
    </row>
    <row r="48" spans="3:5" ht="18" customHeight="1">
      <c r="E48" s="258">
        <f t="shared" si="0"/>
        <v>0</v>
      </c>
    </row>
    <row r="49" spans="5:5" ht="18" customHeight="1">
      <c r="E49" s="258">
        <f t="shared" si="0"/>
        <v>0</v>
      </c>
    </row>
    <row r="50" spans="5:5" ht="18" customHeight="1">
      <c r="E50" s="258">
        <f t="shared" si="0"/>
        <v>0</v>
      </c>
    </row>
    <row r="51" spans="5:5" ht="18" customHeight="1">
      <c r="E51" s="258">
        <f t="shared" si="0"/>
        <v>0</v>
      </c>
    </row>
    <row r="52" spans="5:5" ht="18" customHeight="1">
      <c r="E52" s="258">
        <f t="shared" si="0"/>
        <v>0</v>
      </c>
    </row>
    <row r="53" spans="5:5" ht="18" customHeight="1">
      <c r="E53" s="258">
        <f t="shared" si="0"/>
        <v>0</v>
      </c>
    </row>
    <row r="54" spans="5:5" ht="18" customHeight="1">
      <c r="E54" s="258">
        <f t="shared" si="0"/>
        <v>0</v>
      </c>
    </row>
    <row r="55" spans="5:5" ht="18" customHeight="1">
      <c r="E55" s="258">
        <f t="shared" si="0"/>
        <v>0</v>
      </c>
    </row>
    <row r="56" spans="5:5" ht="18" customHeight="1">
      <c r="E56" s="258">
        <f t="shared" si="0"/>
        <v>0</v>
      </c>
    </row>
    <row r="57" spans="5:5" ht="18" customHeight="1">
      <c r="E57" s="258">
        <f t="shared" si="0"/>
        <v>0</v>
      </c>
    </row>
    <row r="58" spans="5:5" ht="18" customHeight="1">
      <c r="E58" s="258">
        <f t="shared" si="0"/>
        <v>0</v>
      </c>
    </row>
    <row r="59" spans="5:5" ht="18" customHeight="1">
      <c r="E59" s="258">
        <f t="shared" si="0"/>
        <v>0</v>
      </c>
    </row>
    <row r="60" spans="5:5" ht="18" customHeight="1">
      <c r="E60" s="258">
        <f t="shared" si="0"/>
        <v>0</v>
      </c>
    </row>
    <row r="61" spans="5:5" ht="18" customHeight="1">
      <c r="E61" s="258">
        <f t="shared" si="0"/>
        <v>0</v>
      </c>
    </row>
    <row r="62" spans="5:5" ht="18" customHeight="1">
      <c r="E62" s="258">
        <f t="shared" si="0"/>
        <v>0</v>
      </c>
    </row>
    <row r="63" spans="5:5" ht="18" customHeight="1">
      <c r="E63" s="258">
        <f t="shared" si="0"/>
        <v>0</v>
      </c>
    </row>
    <row r="64" spans="5:5" ht="18" customHeight="1">
      <c r="E64" s="258">
        <f t="shared" si="0"/>
        <v>0</v>
      </c>
    </row>
    <row r="65" spans="5:5" ht="18" customHeight="1">
      <c r="E65" s="258">
        <f t="shared" si="0"/>
        <v>0</v>
      </c>
    </row>
    <row r="66" spans="5:5" ht="18" customHeight="1">
      <c r="E66" s="258">
        <f t="shared" si="0"/>
        <v>0</v>
      </c>
    </row>
    <row r="67" spans="5:5" ht="18" customHeight="1">
      <c r="E67" s="258">
        <f t="shared" si="0"/>
        <v>0</v>
      </c>
    </row>
    <row r="68" spans="5:5" ht="18" customHeight="1">
      <c r="E68" s="258">
        <f t="shared" si="0"/>
        <v>0</v>
      </c>
    </row>
    <row r="69" spans="5:5" ht="18" customHeight="1">
      <c r="E69" s="258">
        <f t="shared" si="0"/>
        <v>0</v>
      </c>
    </row>
    <row r="70" spans="5:5" ht="18" customHeight="1">
      <c r="E70" s="258">
        <f t="shared" si="0"/>
        <v>0</v>
      </c>
    </row>
    <row r="71" spans="5:5" ht="18" customHeight="1">
      <c r="E71" s="258">
        <f t="shared" si="0"/>
        <v>0</v>
      </c>
    </row>
    <row r="72" spans="5:5" ht="18" customHeight="1">
      <c r="E72" s="258">
        <f t="shared" si="0"/>
        <v>0</v>
      </c>
    </row>
    <row r="73" spans="5:5" ht="18" customHeight="1">
      <c r="E73" s="258">
        <f t="shared" si="0"/>
        <v>0</v>
      </c>
    </row>
    <row r="74" spans="5:5" ht="18" customHeight="1">
      <c r="E74" s="258">
        <f t="shared" si="0"/>
        <v>0</v>
      </c>
    </row>
    <row r="75" spans="5:5" ht="18" customHeight="1">
      <c r="E75" s="258">
        <f t="shared" ref="E75:E83" si="1">+E74+C75-D75</f>
        <v>0</v>
      </c>
    </row>
    <row r="76" spans="5:5" ht="18" customHeight="1">
      <c r="E76" s="258">
        <f t="shared" si="1"/>
        <v>0</v>
      </c>
    </row>
    <row r="77" spans="5:5" ht="18" customHeight="1">
      <c r="E77" s="258">
        <f t="shared" si="1"/>
        <v>0</v>
      </c>
    </row>
    <row r="78" spans="5:5" ht="18" customHeight="1">
      <c r="E78" s="258">
        <f t="shared" si="1"/>
        <v>0</v>
      </c>
    </row>
    <row r="79" spans="5:5" ht="18" customHeight="1">
      <c r="E79" s="258">
        <f t="shared" si="1"/>
        <v>0</v>
      </c>
    </row>
    <row r="80" spans="5:5" ht="18" customHeight="1">
      <c r="E80" s="258">
        <f t="shared" si="1"/>
        <v>0</v>
      </c>
    </row>
    <row r="81" spans="5:5" ht="18" customHeight="1">
      <c r="E81" s="258">
        <f t="shared" si="1"/>
        <v>0</v>
      </c>
    </row>
    <row r="82" spans="5:5" ht="18" customHeight="1">
      <c r="E82" s="258">
        <f t="shared" si="1"/>
        <v>0</v>
      </c>
    </row>
    <row r="83" spans="5:5" ht="18" customHeight="1">
      <c r="E83" s="258">
        <f t="shared" si="1"/>
        <v>0</v>
      </c>
    </row>
  </sheetData>
  <mergeCells count="1">
    <mergeCell ref="A1:F1"/>
  </mergeCells>
  <conditionalFormatting sqref="E9:E10">
    <cfRule type="cellIs" dxfId="3" priority="2" operator="lessThan">
      <formula>0</formula>
    </cfRule>
  </conditionalFormatting>
  <conditionalFormatting sqref="E11:E83">
    <cfRule type="cellIs" dxfId="2" priority="1" operator="lessThan">
      <formula>0</formula>
    </cfRule>
  </conditionalFormatting>
  <pageMargins left="0.25" right="0.25" top="0.75" bottom="0.75" header="0.3" footer="0.3"/>
  <pageSetup paperSize="9" scale="89" orientation="portrait" horizontalDpi="4294967292" verticalDpi="429496729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87"/>
  <sheetViews>
    <sheetView workbookViewId="0">
      <selection activeCell="E5" sqref="E5"/>
    </sheetView>
  </sheetViews>
  <sheetFormatPr baseColWidth="10" defaultColWidth="10.83203125" defaultRowHeight="13"/>
  <cols>
    <col min="1" max="1" width="43.5" style="9" customWidth="1"/>
    <col min="2" max="2" width="10.83203125" style="243"/>
    <col min="3" max="4" width="10.83203125" style="24"/>
    <col min="5" max="5" width="13.83203125" style="95" customWidth="1"/>
    <col min="6" max="6" width="16.33203125" style="95" customWidth="1"/>
    <col min="7" max="16384" width="10.83203125" style="9"/>
  </cols>
  <sheetData>
    <row r="1" spans="1:6" ht="38" customHeight="1" thickBot="1">
      <c r="A1" s="340" t="s">
        <v>131</v>
      </c>
      <c r="B1" s="341"/>
      <c r="C1" s="341"/>
      <c r="D1" s="341"/>
      <c r="E1" s="341"/>
      <c r="F1" s="342"/>
    </row>
    <row r="2" spans="1:6" ht="18" customHeight="1">
      <c r="A2" s="43"/>
      <c r="B2" s="239"/>
      <c r="C2" s="87"/>
      <c r="D2" s="44"/>
      <c r="E2" s="91"/>
      <c r="F2" s="91"/>
    </row>
    <row r="3" spans="1:6" ht="18" customHeight="1">
      <c r="A3" s="247" t="s">
        <v>55</v>
      </c>
      <c r="B3" s="240"/>
      <c r="C3" s="64"/>
      <c r="D3" s="64"/>
      <c r="E3" s="89"/>
      <c r="F3" s="89"/>
    </row>
    <row r="4" spans="1:6" ht="18" customHeight="1">
      <c r="A4" s="43"/>
      <c r="B4" s="241"/>
      <c r="C4" s="45"/>
      <c r="D4" s="46"/>
      <c r="E4" s="94"/>
      <c r="F4" s="94"/>
    </row>
    <row r="5" spans="1:6" ht="18" customHeight="1">
      <c r="A5" s="86" t="s">
        <v>54</v>
      </c>
      <c r="B5" s="239"/>
      <c r="C5" s="44"/>
      <c r="D5" s="44"/>
      <c r="F5" s="190">
        <f>'Participants '!J32</f>
        <v>0</v>
      </c>
    </row>
    <row r="6" spans="1:6" ht="18" customHeight="1">
      <c r="A6" s="43" t="s">
        <v>1</v>
      </c>
      <c r="B6" s="239"/>
      <c r="C6" s="44"/>
      <c r="D6" s="44"/>
      <c r="E6" s="97"/>
      <c r="F6" s="91"/>
    </row>
    <row r="7" spans="1:6" ht="18" customHeight="1">
      <c r="A7" s="247" t="s">
        <v>56</v>
      </c>
      <c r="B7" s="240"/>
      <c r="C7" s="64"/>
      <c r="D7" s="64"/>
      <c r="E7" s="89"/>
      <c r="F7" s="89"/>
    </row>
    <row r="8" spans="1:6" ht="18" customHeight="1">
      <c r="A8" s="43"/>
      <c r="B8" s="239"/>
      <c r="C8" s="44"/>
      <c r="D8" s="44"/>
      <c r="E8" s="98"/>
      <c r="F8" s="91"/>
    </row>
    <row r="9" spans="1:6" ht="18" customHeight="1">
      <c r="A9" s="86" t="s">
        <v>160</v>
      </c>
      <c r="B9" s="242" t="s">
        <v>1</v>
      </c>
      <c r="C9" s="44" t="s">
        <v>1</v>
      </c>
      <c r="D9" s="44"/>
      <c r="E9" s="191">
        <f>Accommodation!C19</f>
        <v>0</v>
      </c>
      <c r="F9" s="91"/>
    </row>
    <row r="10" spans="1:6" ht="18" customHeight="1">
      <c r="A10" s="47"/>
      <c r="B10" s="242"/>
      <c r="C10" s="44"/>
      <c r="D10" s="44"/>
      <c r="E10" s="91"/>
      <c r="F10" s="91"/>
    </row>
    <row r="11" spans="1:6" ht="18" customHeight="1">
      <c r="A11" s="43" t="s">
        <v>4</v>
      </c>
      <c r="B11" s="242" t="s">
        <v>1</v>
      </c>
      <c r="C11" s="44" t="s">
        <v>1</v>
      </c>
      <c r="D11" s="44"/>
      <c r="E11" s="191">
        <f>Food!C26</f>
        <v>0</v>
      </c>
      <c r="F11" s="91"/>
    </row>
    <row r="12" spans="1:6" ht="18" customHeight="1">
      <c r="A12" s="43"/>
      <c r="B12" s="242"/>
      <c r="C12" s="44"/>
      <c r="D12" s="44"/>
      <c r="E12" s="91"/>
      <c r="F12" s="91"/>
    </row>
    <row r="13" spans="1:6" ht="18" customHeight="1">
      <c r="A13" s="43" t="s">
        <v>5</v>
      </c>
      <c r="B13" s="239"/>
      <c r="C13" s="44"/>
      <c r="D13" s="44"/>
      <c r="E13" s="191">
        <f>Travel!D39</f>
        <v>0</v>
      </c>
      <c r="F13" s="91"/>
    </row>
    <row r="14" spans="1:6" ht="18" customHeight="1">
      <c r="A14" s="48" t="s">
        <v>1</v>
      </c>
      <c r="B14" s="49" t="s">
        <v>1</v>
      </c>
      <c r="C14" s="50" t="s">
        <v>1</v>
      </c>
      <c r="D14" s="50" t="s">
        <v>1</v>
      </c>
      <c r="E14" s="91"/>
      <c r="F14" s="91"/>
    </row>
    <row r="15" spans="1:6" ht="18" customHeight="1">
      <c r="A15" s="86" t="s">
        <v>2</v>
      </c>
      <c r="B15" s="239"/>
      <c r="C15" s="44"/>
      <c r="D15" s="44"/>
      <c r="E15" s="191">
        <f>Sundries!C18</f>
        <v>0</v>
      </c>
      <c r="F15" s="91"/>
    </row>
    <row r="16" spans="1:6" ht="18" customHeight="1">
      <c r="A16" s="43"/>
      <c r="B16" s="239"/>
      <c r="C16" s="44"/>
      <c r="D16" s="44"/>
      <c r="E16" s="91"/>
      <c r="F16" s="91"/>
    </row>
    <row r="17" spans="1:6" ht="18" customHeight="1">
      <c r="A17" s="43"/>
      <c r="B17" s="239"/>
      <c r="C17" s="44"/>
      <c r="D17" s="44"/>
      <c r="F17" s="96">
        <f>E9+E11+E13+E15</f>
        <v>0</v>
      </c>
    </row>
    <row r="18" spans="1:6" ht="18" customHeight="1">
      <c r="A18" s="43"/>
      <c r="B18" s="239"/>
      <c r="C18" s="44"/>
      <c r="D18" s="44"/>
      <c r="E18" s="91"/>
      <c r="F18" s="91"/>
    </row>
    <row r="19" spans="1:6" ht="18" customHeight="1">
      <c r="A19" s="43"/>
      <c r="F19" s="91"/>
    </row>
    <row r="20" spans="1:6" ht="18" customHeight="1">
      <c r="A20" s="43"/>
      <c r="B20" s="239"/>
      <c r="C20" s="44"/>
      <c r="D20" s="44"/>
      <c r="E20" s="91"/>
      <c r="F20" s="91"/>
    </row>
    <row r="21" spans="1:6" ht="18" customHeight="1">
      <c r="A21" s="247" t="s">
        <v>58</v>
      </c>
      <c r="B21" s="240"/>
      <c r="C21" s="64"/>
      <c r="D21" s="64"/>
      <c r="E21" s="89"/>
      <c r="F21" s="89"/>
    </row>
    <row r="22" spans="1:6" ht="18" customHeight="1">
      <c r="A22" s="43"/>
      <c r="B22" s="239"/>
      <c r="C22" s="44"/>
      <c r="D22" s="44"/>
      <c r="E22" s="91"/>
      <c r="F22" s="91"/>
    </row>
    <row r="23" spans="1:6" ht="18" customHeight="1" thickBot="1">
      <c r="A23" s="86" t="s">
        <v>59</v>
      </c>
      <c r="C23" s="44"/>
      <c r="D23" s="44"/>
      <c r="E23" s="93"/>
      <c r="F23" s="99">
        <f>F5-F17</f>
        <v>0</v>
      </c>
    </row>
    <row r="24" spans="1:6" ht="18" customHeight="1" thickTop="1">
      <c r="A24" s="43"/>
      <c r="B24" s="239"/>
      <c r="C24" s="44"/>
      <c r="D24" s="44"/>
      <c r="E24" s="91"/>
      <c r="F24" s="91"/>
    </row>
    <row r="25" spans="1:6" ht="18" customHeight="1">
      <c r="A25" s="247" t="s">
        <v>57</v>
      </c>
      <c r="B25" s="240"/>
      <c r="C25" s="64"/>
      <c r="D25" s="64"/>
      <c r="E25" s="89"/>
      <c r="F25" s="89"/>
    </row>
    <row r="26" spans="1:6" ht="18" customHeight="1">
      <c r="A26" s="43"/>
      <c r="B26" s="239"/>
      <c r="C26" s="44"/>
      <c r="D26" s="44"/>
      <c r="E26" s="91"/>
      <c r="F26" s="91"/>
    </row>
    <row r="27" spans="1:6" ht="18" customHeight="1">
      <c r="A27" s="51" t="s">
        <v>110</v>
      </c>
      <c r="B27" s="244">
        <f>'Participants '!C34</f>
        <v>3</v>
      </c>
      <c r="C27" s="52"/>
      <c r="D27" s="52"/>
      <c r="F27" s="100"/>
    </row>
    <row r="28" spans="1:6" ht="18" customHeight="1">
      <c r="A28" s="238" t="s">
        <v>81</v>
      </c>
      <c r="B28" s="245"/>
      <c r="C28" s="44"/>
      <c r="D28" s="44"/>
      <c r="E28" s="91"/>
      <c r="F28" s="91"/>
    </row>
    <row r="29" spans="1:6" ht="18" customHeight="1">
      <c r="A29" s="238" t="s">
        <v>108</v>
      </c>
      <c r="B29" s="246">
        <f>'Participants '!C36</f>
        <v>1</v>
      </c>
      <c r="C29" s="44"/>
      <c r="D29" s="19"/>
      <c r="E29" s="91"/>
      <c r="F29" s="91"/>
    </row>
    <row r="30" spans="1:6" ht="18" customHeight="1">
      <c r="A30" s="238" t="s">
        <v>109</v>
      </c>
      <c r="B30" s="246">
        <f>'Participants '!C37</f>
        <v>1</v>
      </c>
      <c r="C30" s="44"/>
      <c r="D30" s="19"/>
      <c r="E30" s="91"/>
      <c r="F30" s="91"/>
    </row>
    <row r="31" spans="1:6" ht="18" customHeight="1">
      <c r="A31" s="238" t="s">
        <v>96</v>
      </c>
      <c r="B31" s="246">
        <f>'Participants '!C38</f>
        <v>1</v>
      </c>
      <c r="C31" s="174"/>
    </row>
    <row r="32" spans="1:6" ht="18" customHeight="1">
      <c r="A32" s="11"/>
    </row>
    <row r="33" spans="1:1" ht="18" customHeight="1">
      <c r="A33" s="11"/>
    </row>
    <row r="34" spans="1:1" ht="18" customHeight="1">
      <c r="A34" s="10"/>
    </row>
    <row r="35" spans="1:1" ht="18" customHeight="1">
      <c r="A35" s="10"/>
    </row>
    <row r="36" spans="1:1" ht="18" customHeight="1"/>
    <row r="37" spans="1:1" ht="18" customHeight="1"/>
    <row r="38" spans="1:1" ht="18" customHeight="1"/>
    <row r="39" spans="1:1" ht="18" customHeight="1"/>
    <row r="40" spans="1:1" ht="18" customHeight="1">
      <c r="A40" s="11"/>
    </row>
    <row r="41" spans="1:1" ht="18" customHeight="1">
      <c r="A41" s="11"/>
    </row>
    <row r="42" spans="1:1" ht="18" customHeight="1">
      <c r="A42" s="10"/>
    </row>
    <row r="43" spans="1:1" ht="18" customHeight="1"/>
    <row r="44" spans="1:1" ht="18" customHeight="1"/>
    <row r="45" spans="1:1" ht="18" customHeight="1"/>
    <row r="46" spans="1:1" ht="18" customHeight="1">
      <c r="A46" s="11"/>
    </row>
    <row r="47" spans="1:1" ht="18" customHeight="1">
      <c r="A47" s="11"/>
    </row>
    <row r="48" spans="1:1" ht="18" customHeight="1">
      <c r="A48" s="10"/>
    </row>
    <row r="49" spans="1:4" ht="18" customHeight="1"/>
    <row r="50" spans="1:4" ht="18" customHeight="1"/>
    <row r="51" spans="1:4" ht="18" customHeight="1"/>
    <row r="52" spans="1:4" ht="18" customHeight="1">
      <c r="A52" s="11"/>
    </row>
    <row r="53" spans="1:4" ht="18" customHeight="1">
      <c r="A53" s="11"/>
    </row>
    <row r="54" spans="1:4" ht="18" customHeight="1">
      <c r="A54" s="10"/>
    </row>
    <row r="55" spans="1:4" ht="18" customHeight="1">
      <c r="D55" s="25"/>
    </row>
    <row r="56" spans="1:4" ht="18" customHeight="1"/>
    <row r="57" spans="1:4" ht="18" customHeight="1"/>
    <row r="58" spans="1:4" ht="18" customHeight="1">
      <c r="A58" s="11"/>
    </row>
    <row r="59" spans="1:4" ht="18" customHeight="1">
      <c r="A59" s="11"/>
    </row>
    <row r="60" spans="1:4" ht="18" customHeight="1">
      <c r="A60" s="10"/>
    </row>
    <row r="61" spans="1:4" ht="18" customHeight="1"/>
    <row r="62" spans="1:4" ht="18" customHeight="1"/>
    <row r="63" spans="1:4" ht="18" customHeight="1"/>
    <row r="64" spans="1: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</sheetData>
  <mergeCells count="1">
    <mergeCell ref="A1:F1"/>
  </mergeCells>
  <phoneticPr fontId="5" type="noConversion"/>
  <conditionalFormatting sqref="F23">
    <cfRule type="cellIs" dxfId="1" priority="1" operator="lessThan">
      <formula>0</formula>
    </cfRule>
    <cfRule type="cellIs" dxfId="0" priority="2" operator="greaterThanOrEqual">
      <formula>0</formula>
    </cfRule>
  </conditionalFormatting>
  <pageMargins left="0.25" right="0.25" top="0.75" bottom="0.75" header="0.3" footer="0.3"/>
  <pageSetup paperSize="9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Trip Cost Estimatator</vt:lpstr>
      <vt:lpstr>Participants </vt:lpstr>
      <vt:lpstr>Accommodation</vt:lpstr>
      <vt:lpstr>Food</vt:lpstr>
      <vt:lpstr>Travel</vt:lpstr>
      <vt:lpstr>Sundries</vt:lpstr>
      <vt:lpstr>Account Ledger</vt:lpstr>
      <vt:lpstr>Final Accounts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michael.merritt</dc:creator>
  <cp:keywords/>
  <dc:description/>
  <cp:lastModifiedBy>Stephen Edwards</cp:lastModifiedBy>
  <cp:lastPrinted>2015-01-15T18:28:10Z</cp:lastPrinted>
  <dcterms:created xsi:type="dcterms:W3CDTF">2010-10-26T17:49:06Z</dcterms:created>
  <dcterms:modified xsi:type="dcterms:W3CDTF">2024-12-31T17:00:38Z</dcterms:modified>
  <cp:category/>
</cp:coreProperties>
</file>